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akhanova\Desktop\2025 фин обзор\ласт\handbook\"/>
    </mc:Choice>
  </mc:AlternateContent>
  <xr:revisionPtr revIDLastSave="0" documentId="13_ncr:1_{4A510E54-DE4B-4E51-BCB9-39932BAF16D8}" xr6:coauthVersionLast="36" xr6:coauthVersionMax="36" xr10:uidLastSave="{00000000-0000-0000-0000-000000000000}"/>
  <bookViews>
    <workbookView xWindow="0" yWindow="0" windowWidth="30720" windowHeight="13260" xr2:uid="{00000000-000D-0000-FFFF-FFFF00000000}"/>
  </bookViews>
  <sheets>
    <sheet name="Басты бет" sheetId="1" r:id="rId1"/>
    <sheet name="Мазмұны" sheetId="2" r:id="rId2"/>
    <sheet name="стр. 2" sheetId="3" r:id="rId3"/>
    <sheet name="стр. 3" sheetId="19" r:id="rId4"/>
    <sheet name="стр. 4.1" sheetId="5" r:id="rId5"/>
    <sheet name="стр. 4.2" sheetId="20" r:id="rId6"/>
    <sheet name="стр. 5" sheetId="21" r:id="rId7"/>
    <sheet name="стр. 6" sheetId="22" r:id="rId8"/>
    <sheet name="стр. 7" sheetId="23" r:id="rId9"/>
    <sheet name="стр. 8" sheetId="24" r:id="rId10"/>
    <sheet name="стр. 9" sheetId="25" r:id="rId11"/>
  </sheets>
  <definedNames>
    <definedName name="_xlnm._FilterDatabase" localSheetId="6" hidden="1">'стр. 5'!$E$10:$H$14</definedName>
    <definedName name="_xlnm._FilterDatabase" localSheetId="10" hidden="1">'стр. 9'!$B$4:$C$12</definedName>
    <definedName name="_xlnm.Print_Area" localSheetId="3">'стр. 3'!$B$1:$AI$88</definedName>
    <definedName name="_xlnm.Print_Area" localSheetId="4">'стр. 4.1'!$A$1:$AD$45</definedName>
    <definedName name="_xlnm.Print_Area" localSheetId="5">'стр. 4.2'!$B$1:$P$56</definedName>
    <definedName name="_xlnm.Print_Area" localSheetId="6">'стр. 5'!$B$1:$AK$132</definedName>
    <definedName name="_xlnm.Print_Area" localSheetId="7">'стр. 6'!$A$1:$AE$103</definedName>
    <definedName name="_xlnm.Print_Area" localSheetId="8">'стр. 7'!$A$1:$AE$49</definedName>
    <definedName name="_xlnm.Print_Area" localSheetId="9">'стр. 8'!$A$1:$AE$42</definedName>
  </definedNames>
  <calcPr calcId="191029"/>
</workbook>
</file>

<file path=xl/calcChain.xml><?xml version="1.0" encoding="utf-8"?>
<calcChain xmlns="http://schemas.openxmlformats.org/spreadsheetml/2006/main">
  <c r="BE42" i="23" l="1"/>
  <c r="BF41" i="23"/>
  <c r="BF40" i="23"/>
  <c r="BF42" i="23" s="1"/>
  <c r="BF36" i="23"/>
  <c r="BE36" i="23"/>
  <c r="BF35" i="23"/>
  <c r="BF34" i="23"/>
  <c r="BE24" i="23"/>
  <c r="BE22" i="23"/>
  <c r="BF22" i="23" s="1"/>
  <c r="BE21" i="23"/>
  <c r="BF21" i="23" s="1"/>
  <c r="BE20" i="23"/>
  <c r="BF20" i="23" s="1"/>
  <c r="BE19" i="23"/>
  <c r="BF19" i="23" s="1"/>
  <c r="BF23" i="23" s="1"/>
  <c r="BF15" i="23"/>
  <c r="BF24" i="23" s="1"/>
  <c r="BF14" i="23"/>
  <c r="BE14" i="23"/>
  <c r="BF13" i="23"/>
  <c r="BF12" i="23"/>
  <c r="BF11" i="23"/>
  <c r="BF10" i="23"/>
  <c r="BE23" i="23" l="1"/>
  <c r="BF39" i="24" l="1"/>
  <c r="BE39" i="24"/>
  <c r="BF37" i="24"/>
  <c r="BE37" i="24"/>
  <c r="BF33" i="24"/>
  <c r="BE33" i="24"/>
  <c r="BE22" i="24"/>
  <c r="BF20" i="24"/>
  <c r="BE20" i="24"/>
  <c r="BF16" i="24"/>
  <c r="BF22" i="24" s="1"/>
  <c r="BE16" i="24"/>
  <c r="BE93" i="22" l="1"/>
  <c r="BF91" i="22"/>
  <c r="BF90" i="22"/>
  <c r="BF89" i="22"/>
  <c r="BF93" i="22" s="1"/>
  <c r="BF86" i="22"/>
  <c r="BF95" i="22" s="1"/>
  <c r="BE86" i="22"/>
  <c r="BE95" i="22" s="1"/>
  <c r="BF84" i="22"/>
  <c r="BF83" i="22"/>
  <c r="BF82" i="22"/>
  <c r="BF81" i="22"/>
  <c r="BF80" i="22"/>
  <c r="BF79" i="22"/>
  <c r="BF78" i="22"/>
  <c r="BF77" i="22"/>
  <c r="BF76" i="22"/>
  <c r="BF75" i="22"/>
  <c r="BF74" i="22"/>
  <c r="BF73" i="22"/>
  <c r="BE63" i="22"/>
  <c r="BE65" i="22" s="1"/>
  <c r="BF61" i="22"/>
  <c r="BF60" i="22"/>
  <c r="BF59" i="22"/>
  <c r="BF63" i="22" s="1"/>
  <c r="BE56" i="22"/>
  <c r="BF54" i="22"/>
  <c r="BF53" i="22"/>
  <c r="BF52" i="22"/>
  <c r="BF51" i="22"/>
  <c r="BF50" i="22"/>
  <c r="BF56" i="22" s="1"/>
  <c r="BF65" i="22" s="1"/>
  <c r="BF49" i="22"/>
  <c r="BF48" i="22"/>
  <c r="BF47" i="22"/>
  <c r="BF46" i="22"/>
  <c r="BF45" i="22"/>
  <c r="BF44" i="22"/>
  <c r="BF43" i="22"/>
  <c r="BE33" i="22"/>
  <c r="BE35" i="22" s="1"/>
  <c r="BF31" i="22"/>
  <c r="BF30" i="22"/>
  <c r="BF33" i="22" s="1"/>
  <c r="BF29" i="22"/>
  <c r="BE26" i="22"/>
  <c r="BF24" i="22"/>
  <c r="BF23" i="22"/>
  <c r="BF22" i="22"/>
  <c r="BF21" i="22"/>
  <c r="BF20" i="22"/>
  <c r="BF19" i="22"/>
  <c r="BF18" i="22"/>
  <c r="BF17" i="22"/>
  <c r="BF16" i="22"/>
  <c r="BF15" i="22"/>
  <c r="BF14" i="22"/>
  <c r="BF26" i="22" s="1"/>
  <c r="BF35" i="22" s="1"/>
  <c r="BF13" i="22"/>
  <c r="BD39" i="24" l="1"/>
  <c r="BD37" i="24"/>
  <c r="BD33" i="24"/>
  <c r="BD20" i="24"/>
  <c r="BD16" i="24"/>
  <c r="BD22" i="24" s="1"/>
  <c r="BD42" i="23"/>
  <c r="BD36" i="23"/>
  <c r="BD24" i="23"/>
  <c r="BD23" i="23"/>
  <c r="BD22" i="23"/>
  <c r="BD21" i="23"/>
  <c r="BD20" i="23"/>
  <c r="BD19" i="23"/>
  <c r="BD14" i="23"/>
  <c r="BD93" i="22"/>
  <c r="BD86" i="22"/>
  <c r="BD95" i="22" s="1"/>
  <c r="BD63" i="22"/>
  <c r="BD56" i="22"/>
  <c r="BD65" i="22" s="1"/>
  <c r="BD35" i="22"/>
  <c r="BD33" i="22"/>
  <c r="BD26" i="22"/>
  <c r="BI125" i="21" l="1"/>
  <c r="BI103" i="21"/>
  <c r="BI14" i="21"/>
  <c r="BI55" i="21" s="1"/>
  <c r="BI65" i="21" s="1"/>
  <c r="BI72" i="21" s="1"/>
  <c r="BI129" i="21" l="1"/>
  <c r="BI132" i="21" s="1"/>
  <c r="AM49" i="20"/>
  <c r="AM40" i="20"/>
  <c r="AM44" i="20" s="1"/>
  <c r="AM35" i="20"/>
  <c r="AM17" i="20"/>
  <c r="BG84" i="19"/>
  <c r="BG68" i="19"/>
  <c r="BG51" i="19"/>
  <c r="BG54" i="19" s="1"/>
  <c r="BG38" i="19"/>
  <c r="BG41" i="19" s="1"/>
  <c r="BG26" i="19"/>
  <c r="BG87" i="19" l="1"/>
  <c r="BG88" i="19" s="1"/>
  <c r="BG42" i="19"/>
  <c r="AL32" i="20"/>
  <c r="AL14" i="20" l="1"/>
  <c r="BC37" i="24" l="1"/>
  <c r="BC33" i="24"/>
  <c r="BC39" i="24" s="1"/>
  <c r="BC20" i="24"/>
  <c r="BC16" i="24"/>
  <c r="BC22" i="24" s="1"/>
  <c r="BC42" i="23"/>
  <c r="BC36" i="23"/>
  <c r="BC23" i="23"/>
  <c r="BC14" i="23"/>
  <c r="BC95" i="22"/>
  <c r="BC93" i="22"/>
  <c r="BC86" i="22"/>
  <c r="BC63" i="22"/>
  <c r="BC56" i="22"/>
  <c r="BC65" i="22" s="1"/>
  <c r="BC33" i="22"/>
  <c r="BC26" i="22"/>
  <c r="BC35" i="22" s="1"/>
  <c r="BH132" i="21" l="1"/>
  <c r="BH129" i="21"/>
  <c r="BH125" i="21"/>
  <c r="BH103" i="21"/>
  <c r="BH72" i="21"/>
  <c r="BH65" i="21"/>
  <c r="BH55" i="21"/>
  <c r="BH14" i="21"/>
  <c r="BH124" i="21"/>
  <c r="AL49" i="20"/>
  <c r="AL40" i="20"/>
  <c r="AL44" i="20" s="1"/>
  <c r="AL35" i="20"/>
  <c r="AL17" i="20"/>
  <c r="BE87" i="19"/>
  <c r="BF84" i="19"/>
  <c r="BF87" i="19" s="1"/>
  <c r="BF68" i="19"/>
  <c r="BF51" i="19"/>
  <c r="BF54" i="19" s="1"/>
  <c r="BF42" i="19"/>
  <c r="BF41" i="19"/>
  <c r="BF38" i="19"/>
  <c r="BF26" i="19"/>
  <c r="BF88" i="19" l="1"/>
  <c r="BB36" i="24"/>
  <c r="BB35" i="24"/>
  <c r="BB37" i="24" s="1"/>
  <c r="BB32" i="24"/>
  <c r="BB31" i="24"/>
  <c r="BB30" i="24"/>
  <c r="BB29" i="24"/>
  <c r="BB33" i="24" s="1"/>
  <c r="BB39" i="24" s="1"/>
  <c r="BB22" i="24"/>
  <c r="BB20" i="24"/>
  <c r="BB16" i="24"/>
  <c r="BB41" i="23"/>
  <c r="BB40" i="23"/>
  <c r="BB42" i="23" s="1"/>
  <c r="BB36" i="23"/>
  <c r="BB24" i="23"/>
  <c r="BB22" i="23"/>
  <c r="BB21" i="23"/>
  <c r="BB20" i="23"/>
  <c r="BB19" i="23"/>
  <c r="BB23" i="23" s="1"/>
  <c r="BB14" i="23"/>
  <c r="BB95" i="22"/>
  <c r="BB93" i="22"/>
  <c r="BB86" i="22"/>
  <c r="BB63" i="22"/>
  <c r="BB56" i="22"/>
  <c r="BB65" i="22" s="1"/>
  <c r="BB35" i="22"/>
  <c r="BB33" i="22"/>
  <c r="BB26" i="22"/>
  <c r="BG132" i="21" l="1"/>
  <c r="BG129" i="21"/>
  <c r="BG125" i="21"/>
  <c r="BG103" i="21"/>
  <c r="BG72" i="21"/>
  <c r="BG65" i="21"/>
  <c r="BG55" i="21"/>
  <c r="BG14" i="21"/>
  <c r="AK49" i="20"/>
  <c r="AK37" i="20"/>
  <c r="AK40" i="20" s="1"/>
  <c r="AK44" i="20" s="1"/>
  <c r="AK35" i="20"/>
  <c r="AK31" i="20"/>
  <c r="AK17" i="20"/>
  <c r="AK14" i="20"/>
  <c r="BE84" i="19"/>
  <c r="BE68" i="19"/>
  <c r="BE54" i="19"/>
  <c r="BE88" i="19" s="1"/>
  <c r="BE51" i="19"/>
  <c r="BE41" i="19"/>
  <c r="BE38" i="19"/>
  <c r="BE26" i="19"/>
  <c r="BE42" i="19" s="1"/>
  <c r="BF125" i="21" l="1"/>
  <c r="BF103" i="21"/>
  <c r="BF65" i="21"/>
  <c r="BF72" i="21" s="1"/>
  <c r="BF55" i="21"/>
  <c r="AJ37" i="20"/>
  <c r="AJ40" i="20" s="1"/>
  <c r="AJ44" i="20" s="1"/>
  <c r="AJ35" i="20"/>
  <c r="AJ17" i="20"/>
  <c r="BF129" i="21" l="1"/>
  <c r="BF132" i="21" s="1"/>
  <c r="BD38" i="19"/>
  <c r="BD41" i="19" s="1"/>
  <c r="BC38" i="19"/>
  <c r="BC41" i="19" s="1"/>
  <c r="BD26" i="19"/>
  <c r="BC26" i="19"/>
  <c r="BF14" i="21"/>
  <c r="BC84" i="19"/>
  <c r="BD84" i="19"/>
  <c r="BD87" i="19" s="1"/>
  <c r="BC68" i="19"/>
  <c r="BD68" i="19"/>
  <c r="BC51" i="19"/>
  <c r="BC54" i="19" s="1"/>
  <c r="BD51" i="19"/>
  <c r="BD54" i="19" s="1"/>
  <c r="BB26" i="19"/>
  <c r="BC87" i="19" l="1"/>
  <c r="BC88" i="19" s="1"/>
  <c r="BD88" i="19"/>
  <c r="BD42" i="19"/>
  <c r="BC42" i="19"/>
  <c r="AZ36" i="24"/>
  <c r="BA36" i="24" s="1"/>
  <c r="AZ35" i="24"/>
  <c r="BA35" i="24" s="1"/>
  <c r="AZ32" i="24"/>
  <c r="BA32" i="24" s="1"/>
  <c r="AZ31" i="24"/>
  <c r="BA31" i="24" s="1"/>
  <c r="AZ30" i="24"/>
  <c r="BA30" i="24" s="1"/>
  <c r="AZ29" i="24"/>
  <c r="BA29" i="24" s="1"/>
  <c r="AZ20" i="24"/>
  <c r="AZ22" i="24" s="1"/>
  <c r="BA22" i="24" s="1"/>
  <c r="BA19" i="24"/>
  <c r="BA18" i="24"/>
  <c r="AZ16" i="24"/>
  <c r="BA16" i="24" s="1"/>
  <c r="BA15" i="24"/>
  <c r="BA14" i="24"/>
  <c r="BA13" i="24"/>
  <c r="BA12" i="24"/>
  <c r="AZ42" i="23"/>
  <c r="BA42" i="23" s="1"/>
  <c r="BA41" i="23"/>
  <c r="AZ41" i="23"/>
  <c r="AZ40" i="23"/>
  <c r="BA40" i="23" s="1"/>
  <c r="AZ36" i="23"/>
  <c r="BA35" i="23"/>
  <c r="BA34" i="23"/>
  <c r="BA36" i="23" s="1"/>
  <c r="BA24" i="23"/>
  <c r="AZ24" i="23"/>
  <c r="AZ22" i="23"/>
  <c r="BA22" i="23" s="1"/>
  <c r="AZ21" i="23"/>
  <c r="AZ23" i="23" s="1"/>
  <c r="BA23" i="23" s="1"/>
  <c r="BA20" i="23"/>
  <c r="AZ20" i="23"/>
  <c r="AZ19" i="23"/>
  <c r="BA19" i="23" s="1"/>
  <c r="BA15" i="23"/>
  <c r="AZ14" i="23"/>
  <c r="BA14" i="23" s="1"/>
  <c r="BA13" i="23"/>
  <c r="BA12" i="23"/>
  <c r="BA11" i="23"/>
  <c r="BA10" i="23"/>
  <c r="AZ93" i="22"/>
  <c r="AZ95" i="22" s="1"/>
  <c r="BA91" i="22"/>
  <c r="BA90" i="22"/>
  <c r="BA89" i="22"/>
  <c r="BA93" i="22" s="1"/>
  <c r="AZ86" i="22"/>
  <c r="BA84" i="22"/>
  <c r="BA83" i="22"/>
  <c r="BA82" i="22"/>
  <c r="BA81" i="22"/>
  <c r="BA80" i="22"/>
  <c r="BA79" i="22"/>
  <c r="BA78" i="22"/>
  <c r="BA77" i="22"/>
  <c r="BA76" i="22"/>
  <c r="BA75" i="22"/>
  <c r="BA74" i="22"/>
  <c r="BA73" i="22"/>
  <c r="BA86" i="22" s="1"/>
  <c r="BA95" i="22" s="1"/>
  <c r="AZ65" i="22"/>
  <c r="AZ63" i="22"/>
  <c r="BA61" i="22"/>
  <c r="BA60" i="22"/>
  <c r="BA59" i="22"/>
  <c r="BA63" i="22" s="1"/>
  <c r="AZ56" i="22"/>
  <c r="BA54" i="22"/>
  <c r="BA53" i="22"/>
  <c r="BA52" i="22"/>
  <c r="BA51" i="22"/>
  <c r="BA50" i="22"/>
  <c r="BA49" i="22"/>
  <c r="BA48" i="22"/>
  <c r="BA47" i="22"/>
  <c r="BA46" i="22"/>
  <c r="BA56" i="22" s="1"/>
  <c r="BA45" i="22"/>
  <c r="BA44" i="22"/>
  <c r="BA43" i="22"/>
  <c r="AZ33" i="22"/>
  <c r="AZ35" i="22" s="1"/>
  <c r="BA31" i="22"/>
  <c r="BA33" i="22" s="1"/>
  <c r="BA30" i="22"/>
  <c r="BA29" i="22"/>
  <c r="AZ26" i="22"/>
  <c r="BA24" i="22"/>
  <c r="BA23" i="22"/>
  <c r="BA22" i="22"/>
  <c r="BA21" i="22"/>
  <c r="BA20" i="22"/>
  <c r="BA19" i="22"/>
  <c r="BA18" i="22"/>
  <c r="BA17" i="22"/>
  <c r="BA16" i="22"/>
  <c r="BA15" i="22"/>
  <c r="BA14" i="22"/>
  <c r="BA13" i="22"/>
  <c r="BA26" i="22" s="1"/>
  <c r="BA35" i="22" s="1"/>
  <c r="BA33" i="24" l="1"/>
  <c r="BA39" i="24" s="1"/>
  <c r="BA37" i="24"/>
  <c r="BA20" i="24"/>
  <c r="AZ37" i="24"/>
  <c r="AZ33" i="24"/>
  <c r="AZ39" i="24" s="1"/>
  <c r="BA21" i="23"/>
  <c r="BA65" i="22"/>
  <c r="BB84" i="19"/>
  <c r="BB68" i="19"/>
  <c r="BB51" i="19"/>
  <c r="BB54" i="19" s="1"/>
  <c r="BB38" i="19"/>
  <c r="BB41" i="19" s="1"/>
  <c r="AH49" i="20"/>
  <c r="AH35" i="20"/>
  <c r="AH17" i="20"/>
  <c r="BD125" i="21"/>
  <c r="BD129" i="21" s="1"/>
  <c r="BD132" i="21" s="1"/>
  <c r="BD103" i="21"/>
  <c r="BD14" i="21"/>
  <c r="BD55" i="21" s="1"/>
  <c r="BD65" i="21" s="1"/>
  <c r="BD72" i="21" s="1"/>
  <c r="AH37" i="20" l="1"/>
  <c r="AH40" i="20" s="1"/>
  <c r="AH44" i="20" s="1"/>
  <c r="BB87" i="19"/>
  <c r="BB88" i="19" s="1"/>
  <c r="BB42" i="19"/>
  <c r="AY39" i="24"/>
  <c r="AY37" i="24"/>
  <c r="AY33" i="24"/>
  <c r="AY20" i="24"/>
  <c r="AY22" i="24"/>
  <c r="AY16" i="24"/>
  <c r="AY42" i="23"/>
  <c r="AY36" i="23"/>
  <c r="AY23" i="23"/>
  <c r="AY14" i="23"/>
  <c r="AY93" i="22"/>
  <c r="AY95" i="22"/>
  <c r="AY86" i="22"/>
  <c r="AY63" i="22"/>
  <c r="AY65" i="22"/>
  <c r="AY56" i="22"/>
  <c r="AY35" i="22"/>
  <c r="AY33" i="22"/>
  <c r="AY26" i="22"/>
  <c r="AG49" i="20" l="1"/>
  <c r="AG35" i="20"/>
  <c r="AG17" i="20"/>
  <c r="AG37" i="20" l="1"/>
  <c r="AG40" i="20" s="1"/>
  <c r="AG44" i="20" s="1"/>
  <c r="BC125" i="21"/>
  <c r="BC103" i="21"/>
  <c r="BC55" i="21"/>
  <c r="BC65" i="21" s="1"/>
  <c r="BC72" i="21" s="1"/>
  <c r="BA84" i="19"/>
  <c r="BA68" i="19"/>
  <c r="BA87" i="19" s="1"/>
  <c r="BA51" i="19"/>
  <c r="BA54" i="19" s="1"/>
  <c r="BA38" i="19"/>
  <c r="BA26" i="19"/>
  <c r="BA42" i="19" s="1"/>
  <c r="BC129" i="21" l="1"/>
  <c r="BC132" i="21" s="1"/>
  <c r="BA88" i="19"/>
  <c r="AX37" i="24"/>
  <c r="AX33" i="24"/>
  <c r="AX39" i="24" s="1"/>
  <c r="AX20" i="24"/>
  <c r="AX22" i="24" s="1"/>
  <c r="AX16" i="24"/>
  <c r="AX42" i="23"/>
  <c r="AX36" i="23"/>
  <c r="AX23" i="23"/>
  <c r="AX14" i="23"/>
  <c r="AX93" i="22"/>
  <c r="AX86" i="22"/>
  <c r="AX95" i="22" s="1"/>
  <c r="AX65" i="22"/>
  <c r="AX63" i="22"/>
  <c r="AX56" i="22"/>
  <c r="AX35" i="22"/>
  <c r="AX33" i="22"/>
  <c r="AX26" i="22"/>
  <c r="BB125" i="21" l="1"/>
  <c r="BA103" i="21"/>
  <c r="BB103" i="21"/>
  <c r="BB14" i="21"/>
  <c r="BB55" i="21" s="1"/>
  <c r="BB65" i="21" s="1"/>
  <c r="BB72" i="21" s="1"/>
  <c r="AF49" i="20"/>
  <c r="AF40" i="20"/>
  <c r="AF44" i="20" s="1"/>
  <c r="AF35" i="20"/>
  <c r="AF17" i="20"/>
  <c r="BB129" i="21" l="1"/>
  <c r="AZ84" i="19"/>
  <c r="AZ68" i="19"/>
  <c r="AZ51" i="19"/>
  <c r="AZ54" i="19" s="1"/>
  <c r="AZ38" i="19"/>
  <c r="AZ41" i="19" s="1"/>
  <c r="AZ26" i="19"/>
  <c r="AZ42" i="19" l="1"/>
  <c r="AZ87" i="19"/>
  <c r="AZ88" i="19" s="1"/>
  <c r="AW39" i="24"/>
  <c r="AW37" i="24"/>
  <c r="AW33" i="24"/>
  <c r="AW20" i="24"/>
  <c r="AW16" i="24"/>
  <c r="AW22" i="24" s="1"/>
  <c r="AW42" i="23"/>
  <c r="AW36" i="23"/>
  <c r="AW23" i="23"/>
  <c r="AW14" i="23"/>
  <c r="AW93" i="22"/>
  <c r="AW78" i="22"/>
  <c r="AW86" i="22" s="1"/>
  <c r="AW95" i="22" s="1"/>
  <c r="AW65" i="22"/>
  <c r="AW63" i="22"/>
  <c r="AW48" i="22"/>
  <c r="AW56" i="22" s="1"/>
  <c r="AW35" i="22"/>
  <c r="AW33" i="22"/>
  <c r="AW26" i="22"/>
  <c r="AY34" i="19" l="1"/>
  <c r="BA125" i="21" l="1"/>
  <c r="AZ125" i="21"/>
  <c r="BA14" i="21"/>
  <c r="BA55" i="21" s="1"/>
  <c r="BA65" i="21" s="1"/>
  <c r="BA72" i="21" s="1"/>
  <c r="AE35" i="20"/>
  <c r="AE17" i="20"/>
  <c r="AY84" i="19"/>
  <c r="AX84" i="19"/>
  <c r="AY68" i="19"/>
  <c r="AX68" i="19"/>
  <c r="AY51" i="19"/>
  <c r="AX51" i="19"/>
  <c r="AY38" i="19"/>
  <c r="AX38" i="19"/>
  <c r="AY26" i="19"/>
  <c r="AX26" i="19"/>
  <c r="BA129" i="21" l="1"/>
  <c r="BA132" i="21" s="1"/>
  <c r="AU37" i="24"/>
  <c r="AV37" i="24" s="1"/>
  <c r="AU33" i="24"/>
  <c r="AV36" i="24"/>
  <c r="AV35" i="24"/>
  <c r="AV32" i="24"/>
  <c r="AV31" i="24"/>
  <c r="AV30" i="24"/>
  <c r="AV29" i="24"/>
  <c r="AU22" i="24"/>
  <c r="AV22" i="24" s="1"/>
  <c r="AU20" i="24"/>
  <c r="AV20" i="24" s="1"/>
  <c r="AV19" i="24"/>
  <c r="AV18" i="24"/>
  <c r="AU16" i="24"/>
  <c r="AV16" i="24" s="1"/>
  <c r="AV15" i="24"/>
  <c r="AV14" i="24"/>
  <c r="AV13" i="24"/>
  <c r="AV12" i="24"/>
  <c r="AU42" i="23"/>
  <c r="AV42" i="23" s="1"/>
  <c r="AV41" i="23"/>
  <c r="AV40" i="23"/>
  <c r="AU36" i="23"/>
  <c r="AV35" i="23"/>
  <c r="AV34" i="23"/>
  <c r="AV36" i="23" s="1"/>
  <c r="AV24" i="23"/>
  <c r="AV23" i="23"/>
  <c r="AU23" i="23"/>
  <c r="AV22" i="23"/>
  <c r="AV21" i="23"/>
  <c r="AV20" i="23"/>
  <c r="AV19" i="23"/>
  <c r="AV15" i="23"/>
  <c r="AU14" i="23"/>
  <c r="AV14" i="23" s="1"/>
  <c r="AV13" i="23"/>
  <c r="AV12" i="23"/>
  <c r="AV11" i="23"/>
  <c r="AV10" i="23"/>
  <c r="AU95" i="22"/>
  <c r="AV95" i="22"/>
  <c r="AU93" i="22"/>
  <c r="AV93" i="22"/>
  <c r="AV90" i="22"/>
  <c r="AV91" i="22"/>
  <c r="AV89" i="22"/>
  <c r="AV86" i="22"/>
  <c r="AC83" i="22"/>
  <c r="AE83" i="22" s="1"/>
  <c r="AD83" i="22"/>
  <c r="AC84" i="22"/>
  <c r="AD84" i="22" s="1"/>
  <c r="H83" i="22"/>
  <c r="M83" i="22"/>
  <c r="R83" i="22"/>
  <c r="W83" i="22"/>
  <c r="AB83" i="22"/>
  <c r="H84" i="22"/>
  <c r="M84" i="22"/>
  <c r="R84" i="22"/>
  <c r="W84" i="22"/>
  <c r="AB84" i="22"/>
  <c r="AU86" i="22"/>
  <c r="AV74" i="22"/>
  <c r="AV75" i="22"/>
  <c r="AV76" i="22"/>
  <c r="AV77" i="22"/>
  <c r="AV78" i="22"/>
  <c r="AV79" i="22"/>
  <c r="AV80" i="22"/>
  <c r="AV81" i="22"/>
  <c r="AV82" i="22"/>
  <c r="AV73" i="22"/>
  <c r="AU63" i="22"/>
  <c r="AV60" i="22"/>
  <c r="AV61" i="22"/>
  <c r="AV59" i="22"/>
  <c r="AV63" i="22" s="1"/>
  <c r="AU56" i="22"/>
  <c r="AU65" i="22" s="1"/>
  <c r="AC53" i="22"/>
  <c r="H53" i="22"/>
  <c r="M53" i="22"/>
  <c r="R53" i="22"/>
  <c r="W53" i="22"/>
  <c r="AB53" i="22"/>
  <c r="H54" i="22"/>
  <c r="M54" i="22"/>
  <c r="R54" i="22"/>
  <c r="W54" i="22"/>
  <c r="AB54" i="22"/>
  <c r="AC54" i="22" s="1"/>
  <c r="AD54" i="22" s="1"/>
  <c r="AV44" i="22"/>
  <c r="AV45" i="22"/>
  <c r="AV46" i="22"/>
  <c r="AV47" i="22"/>
  <c r="AV48" i="22"/>
  <c r="AV49" i="22"/>
  <c r="AV50" i="22"/>
  <c r="AV51" i="22"/>
  <c r="AV52" i="22"/>
  <c r="AV43" i="22"/>
  <c r="AU33" i="22"/>
  <c r="AV30" i="22"/>
  <c r="AV31" i="22"/>
  <c r="AV29" i="22"/>
  <c r="AU26" i="22"/>
  <c r="AU35" i="22" s="1"/>
  <c r="AV14" i="22"/>
  <c r="AV15" i="22"/>
  <c r="AV16" i="22"/>
  <c r="AV17" i="22"/>
  <c r="AV19" i="22"/>
  <c r="AV20" i="22"/>
  <c r="AV21" i="22"/>
  <c r="AV22" i="22"/>
  <c r="AV13" i="22"/>
  <c r="H23" i="22"/>
  <c r="M23" i="22"/>
  <c r="R23" i="22"/>
  <c r="W23" i="22"/>
  <c r="AB23" i="22"/>
  <c r="AC23" i="22" s="1"/>
  <c r="AD23" i="22" s="1"/>
  <c r="H24" i="22"/>
  <c r="M24" i="22"/>
  <c r="R24" i="22"/>
  <c r="W24" i="22"/>
  <c r="AB24" i="22"/>
  <c r="AC24" i="22" s="1"/>
  <c r="AD24" i="22" s="1"/>
  <c r="AU39" i="24" l="1"/>
  <c r="AV39" i="24" s="1"/>
  <c r="AV33" i="24"/>
  <c r="AE84" i="22"/>
  <c r="AF83" i="22"/>
  <c r="AG83" i="22"/>
  <c r="AD53" i="22"/>
  <c r="AE53" i="22"/>
  <c r="AV33" i="22"/>
  <c r="AE54" i="22"/>
  <c r="AF54" i="22" s="1"/>
  <c r="AF53" i="22"/>
  <c r="AG53" i="22" s="1"/>
  <c r="AE24" i="22"/>
  <c r="AF24" i="22" s="1"/>
  <c r="AE23" i="22"/>
  <c r="AJ34" i="19"/>
  <c r="AK34" i="19" s="1"/>
  <c r="AP34" i="19"/>
  <c r="AQ34" i="19" s="1"/>
  <c r="AR34" i="19" s="1"/>
  <c r="AS34" i="19" s="1"/>
  <c r="AT34" i="19" s="1"/>
  <c r="AU34" i="19" s="1"/>
  <c r="AF84" i="22" l="1"/>
  <c r="AH83" i="22"/>
  <c r="AG84" i="22"/>
  <c r="AH84" i="22"/>
  <c r="AG54" i="22"/>
  <c r="AH54" i="22" s="1"/>
  <c r="AI54" i="22" s="1"/>
  <c r="AH53" i="22"/>
  <c r="AI53" i="22" s="1"/>
  <c r="AF23" i="22"/>
  <c r="AG24" i="22"/>
  <c r="AY125" i="21"/>
  <c r="AY103" i="21"/>
  <c r="AY14" i="21"/>
  <c r="AY55" i="21" s="1"/>
  <c r="AY65" i="21" s="1"/>
  <c r="AY72" i="21" s="1"/>
  <c r="AW26" i="19"/>
  <c r="AI84" i="22" l="1"/>
  <c r="AI83" i="22"/>
  <c r="AJ54" i="22"/>
  <c r="AJ53" i="22"/>
  <c r="AK53" i="22" s="1"/>
  <c r="AH24" i="22"/>
  <c r="AG23" i="22"/>
  <c r="AY129" i="21"/>
  <c r="AY132" i="21" s="1"/>
  <c r="AT39" i="24"/>
  <c r="AT37" i="24"/>
  <c r="AT33" i="24"/>
  <c r="AT22" i="24"/>
  <c r="AT20" i="24"/>
  <c r="AT16" i="24"/>
  <c r="AT42" i="23"/>
  <c r="AT36" i="23"/>
  <c r="AT23" i="23"/>
  <c r="AT14" i="23"/>
  <c r="AT93" i="22"/>
  <c r="AT86" i="22"/>
  <c r="AT95" i="22" s="1"/>
  <c r="AT63" i="22"/>
  <c r="AT56" i="22"/>
  <c r="AT33" i="22"/>
  <c r="AT26" i="22"/>
  <c r="AT35" i="22" s="1"/>
  <c r="AJ83" i="22" l="1"/>
  <c r="AJ84" i="22"/>
  <c r="AK84" i="22" s="1"/>
  <c r="AT65" i="22"/>
  <c r="AK54" i="22"/>
  <c r="AL54" i="22" s="1"/>
  <c r="AL53" i="22"/>
  <c r="AH23" i="22"/>
  <c r="AI24" i="22"/>
  <c r="AS39" i="24"/>
  <c r="AS37" i="24"/>
  <c r="AS33" i="24"/>
  <c r="AS20" i="24"/>
  <c r="AS16" i="24"/>
  <c r="AS22" i="24" s="1"/>
  <c r="AS42" i="23"/>
  <c r="AS36" i="23"/>
  <c r="AS23" i="23"/>
  <c r="AS14" i="23"/>
  <c r="AS26" i="22"/>
  <c r="AS35" i="22" s="1"/>
  <c r="AS93" i="22"/>
  <c r="AS86" i="22"/>
  <c r="AS63" i="22"/>
  <c r="AS56" i="22"/>
  <c r="AS33" i="22"/>
  <c r="AX125" i="21"/>
  <c r="AX132" i="21" s="1"/>
  <c r="AX103" i="21"/>
  <c r="AX14" i="21"/>
  <c r="AX55" i="21" s="1"/>
  <c r="AX65" i="21" s="1"/>
  <c r="AX72" i="21" s="1"/>
  <c r="AV34" i="19"/>
  <c r="AW34" i="19" s="1"/>
  <c r="AW38" i="19" s="1"/>
  <c r="AV26" i="19"/>
  <c r="AL84" i="22" l="1"/>
  <c r="AN84" i="22" s="1"/>
  <c r="AM84" i="22"/>
  <c r="AK83" i="22"/>
  <c r="AS95" i="22"/>
  <c r="AM53" i="22"/>
  <c r="AM54" i="22"/>
  <c r="AN54" i="22" s="1"/>
  <c r="AS65" i="22"/>
  <c r="AI23" i="22"/>
  <c r="AJ23" i="22" s="1"/>
  <c r="AJ24" i="22"/>
  <c r="AV38" i="19"/>
  <c r="AO39" i="24"/>
  <c r="Z39" i="24"/>
  <c r="AR37" i="24"/>
  <c r="AQ37" i="24"/>
  <c r="AP37" i="24"/>
  <c r="AO37" i="24"/>
  <c r="AN37" i="24"/>
  <c r="AN39" i="24" s="1"/>
  <c r="AM37" i="24"/>
  <c r="AJ37" i="24"/>
  <c r="AI37" i="24"/>
  <c r="AH37" i="24"/>
  <c r="AH39" i="24" s="1"/>
  <c r="AF37" i="24"/>
  <c r="AF39" i="24" s="1"/>
  <c r="AE37" i="24"/>
  <c r="AE39" i="24" s="1"/>
  <c r="AD37" i="24"/>
  <c r="AC37" i="24"/>
  <c r="Z37" i="24"/>
  <c r="Y37" i="24"/>
  <c r="Q37" i="24"/>
  <c r="P37" i="24"/>
  <c r="P39" i="24" s="1"/>
  <c r="O37" i="24"/>
  <c r="O39" i="24" s="1"/>
  <c r="N37" i="24"/>
  <c r="L37" i="24"/>
  <c r="K37" i="24"/>
  <c r="J37" i="24"/>
  <c r="J39" i="24" s="1"/>
  <c r="I37" i="24"/>
  <c r="G37" i="24"/>
  <c r="G39" i="24" s="1"/>
  <c r="F37" i="24"/>
  <c r="E37" i="24"/>
  <c r="D37" i="24"/>
  <c r="AQ36" i="24"/>
  <c r="AL36" i="24"/>
  <c r="AG36" i="24"/>
  <c r="AA36" i="24"/>
  <c r="AA37" i="24" s="1"/>
  <c r="X36" i="24"/>
  <c r="AB36" i="24" s="1"/>
  <c r="V36" i="24"/>
  <c r="U36" i="24"/>
  <c r="T36" i="24"/>
  <c r="S36" i="24"/>
  <c r="W36" i="24" s="1"/>
  <c r="R36" i="24"/>
  <c r="M36" i="24"/>
  <c r="H36" i="24"/>
  <c r="AQ35" i="24"/>
  <c r="AL35" i="24"/>
  <c r="AL37" i="24" s="1"/>
  <c r="AG35" i="24"/>
  <c r="AG37" i="24" s="1"/>
  <c r="AB35" i="24"/>
  <c r="AA35" i="24"/>
  <c r="X35" i="24"/>
  <c r="X37" i="24" s="1"/>
  <c r="W35" i="24"/>
  <c r="W37" i="24" s="1"/>
  <c r="V35" i="24"/>
  <c r="V37" i="24" s="1"/>
  <c r="U35" i="24"/>
  <c r="U37" i="24" s="1"/>
  <c r="T35" i="24"/>
  <c r="T37" i="24" s="1"/>
  <c r="S35" i="24"/>
  <c r="S37" i="24" s="1"/>
  <c r="R35" i="24"/>
  <c r="R37" i="24" s="1"/>
  <c r="M35" i="24"/>
  <c r="M37" i="24" s="1"/>
  <c r="H35" i="24"/>
  <c r="H37" i="24" s="1"/>
  <c r="AR33" i="24"/>
  <c r="AR39" i="24" s="1"/>
  <c r="AP33" i="24"/>
  <c r="AP39" i="24" s="1"/>
  <c r="AO33" i="24"/>
  <c r="AN33" i="24"/>
  <c r="AM33" i="24"/>
  <c r="AM39" i="24" s="1"/>
  <c r="AJ33" i="24"/>
  <c r="AJ39" i="24" s="1"/>
  <c r="AI33" i="24"/>
  <c r="AI39" i="24" s="1"/>
  <c r="AH33" i="24"/>
  <c r="AF33" i="24"/>
  <c r="AE33" i="24"/>
  <c r="AD33" i="24"/>
  <c r="AD39" i="24" s="1"/>
  <c r="AC33" i="24"/>
  <c r="AC39" i="24" s="1"/>
  <c r="Z33" i="24"/>
  <c r="Y33" i="24"/>
  <c r="Y39" i="24" s="1"/>
  <c r="Q33" i="24"/>
  <c r="Q39" i="24" s="1"/>
  <c r="P33" i="24"/>
  <c r="O33" i="24"/>
  <c r="N33" i="24"/>
  <c r="N39" i="24" s="1"/>
  <c r="L33" i="24"/>
  <c r="L39" i="24" s="1"/>
  <c r="K33" i="24"/>
  <c r="K39" i="24" s="1"/>
  <c r="J33" i="24"/>
  <c r="I33" i="24"/>
  <c r="I39" i="24" s="1"/>
  <c r="G33" i="24"/>
  <c r="F33" i="24"/>
  <c r="F39" i="24" s="1"/>
  <c r="E33" i="24"/>
  <c r="E39" i="24" s="1"/>
  <c r="D33" i="24"/>
  <c r="D39" i="24" s="1"/>
  <c r="AQ32" i="24"/>
  <c r="AL32" i="24"/>
  <c r="AG32" i="24"/>
  <c r="AA32" i="24"/>
  <c r="X32" i="24"/>
  <c r="AB32" i="24" s="1"/>
  <c r="V32" i="24"/>
  <c r="U32" i="24"/>
  <c r="T32" i="24"/>
  <c r="W32" i="24" s="1"/>
  <c r="S32" i="24"/>
  <c r="R32" i="24"/>
  <c r="M32" i="24"/>
  <c r="H32" i="24"/>
  <c r="AQ31" i="24"/>
  <c r="AL31" i="24"/>
  <c r="AG31" i="24"/>
  <c r="AB31" i="24"/>
  <c r="AA31" i="24"/>
  <c r="X31" i="24"/>
  <c r="V31" i="24"/>
  <c r="V33" i="24" s="1"/>
  <c r="V39" i="24" s="1"/>
  <c r="U31" i="24"/>
  <c r="T31" i="24"/>
  <c r="S31" i="24"/>
  <c r="W31" i="24" s="1"/>
  <c r="R31" i="24"/>
  <c r="M31" i="24"/>
  <c r="H31" i="24"/>
  <c r="AQ30" i="24"/>
  <c r="AQ33" i="24" s="1"/>
  <c r="AQ39" i="24" s="1"/>
  <c r="AL30" i="24"/>
  <c r="AG30" i="24"/>
  <c r="AA30" i="24"/>
  <c r="AB30" i="24" s="1"/>
  <c r="X30" i="24"/>
  <c r="V30" i="24"/>
  <c r="U30" i="24"/>
  <c r="T30" i="24"/>
  <c r="T33" i="24" s="1"/>
  <c r="T39" i="24" s="1"/>
  <c r="S30" i="24"/>
  <c r="W30" i="24" s="1"/>
  <c r="R30" i="24"/>
  <c r="M30" i="24"/>
  <c r="H30" i="24"/>
  <c r="AQ29" i="24"/>
  <c r="AL29" i="24"/>
  <c r="AL33" i="24" s="1"/>
  <c r="AG29" i="24"/>
  <c r="AG33" i="24" s="1"/>
  <c r="AB29" i="24"/>
  <c r="AB33" i="24" s="1"/>
  <c r="AA29" i="24"/>
  <c r="X29" i="24"/>
  <c r="X33" i="24" s="1"/>
  <c r="X39" i="24" s="1"/>
  <c r="W29" i="24"/>
  <c r="V29" i="24"/>
  <c r="U29" i="24"/>
  <c r="U33" i="24" s="1"/>
  <c r="T29" i="24"/>
  <c r="S29" i="24"/>
  <c r="R29" i="24"/>
  <c r="R33" i="24" s="1"/>
  <c r="R39" i="24" s="1"/>
  <c r="M29" i="24"/>
  <c r="M33" i="24" s="1"/>
  <c r="M39" i="24" s="1"/>
  <c r="H29" i="24"/>
  <c r="H33" i="24" s="1"/>
  <c r="H39" i="24" s="1"/>
  <c r="AR22" i="24"/>
  <c r="AJ22" i="24"/>
  <c r="AI22" i="24"/>
  <c r="AE22" i="24"/>
  <c r="AA22" i="24"/>
  <c r="T22" i="24"/>
  <c r="S22" i="24"/>
  <c r="O22" i="24"/>
  <c r="L22" i="24"/>
  <c r="K22" i="24"/>
  <c r="G22" i="24"/>
  <c r="D22" i="24"/>
  <c r="AR20" i="24"/>
  <c r="AP20" i="24"/>
  <c r="AO20" i="24"/>
  <c r="AN20" i="24"/>
  <c r="AN22" i="24" s="1"/>
  <c r="AM20" i="24"/>
  <c r="AL20" i="24"/>
  <c r="AK20" i="24"/>
  <c r="AJ20" i="24"/>
  <c r="AI20" i="24"/>
  <c r="AH20" i="24"/>
  <c r="AF20" i="24"/>
  <c r="AF22" i="24" s="1"/>
  <c r="AE20" i="24"/>
  <c r="AD20" i="24"/>
  <c r="AC20" i="24"/>
  <c r="AA20" i="24"/>
  <c r="Z20" i="24"/>
  <c r="Y20" i="24"/>
  <c r="X20" i="24"/>
  <c r="X22" i="24" s="1"/>
  <c r="V20" i="24"/>
  <c r="U20" i="24"/>
  <c r="T20" i="24"/>
  <c r="S20" i="24"/>
  <c r="Q20" i="24"/>
  <c r="P20" i="24"/>
  <c r="P22" i="24" s="1"/>
  <c r="O20" i="24"/>
  <c r="N20" i="24"/>
  <c r="L20" i="24"/>
  <c r="K20" i="24"/>
  <c r="J20" i="24"/>
  <c r="I20" i="24"/>
  <c r="H20" i="24"/>
  <c r="G20" i="24"/>
  <c r="F20" i="24"/>
  <c r="E20" i="24"/>
  <c r="D20" i="24"/>
  <c r="AQ19" i="24"/>
  <c r="AL19" i="24"/>
  <c r="AG19" i="24"/>
  <c r="AB19" i="24"/>
  <c r="W19" i="24"/>
  <c r="R19" i="24"/>
  <c r="M19" i="24"/>
  <c r="H19" i="24"/>
  <c r="AQ18" i="24"/>
  <c r="AQ20" i="24" s="1"/>
  <c r="AL18" i="24"/>
  <c r="AG18" i="24"/>
  <c r="AG20" i="24" s="1"/>
  <c r="AB18" i="24"/>
  <c r="AB20" i="24" s="1"/>
  <c r="W18" i="24"/>
  <c r="W20" i="24" s="1"/>
  <c r="R18" i="24"/>
  <c r="R20" i="24" s="1"/>
  <c r="M18" i="24"/>
  <c r="M20" i="24" s="1"/>
  <c r="H18" i="24"/>
  <c r="AR16" i="24"/>
  <c r="AP16" i="24"/>
  <c r="AP22" i="24" s="1"/>
  <c r="AO16" i="24"/>
  <c r="AO22" i="24" s="1"/>
  <c r="AN16" i="24"/>
  <c r="AK16" i="24"/>
  <c r="AK22" i="24" s="1"/>
  <c r="AJ16" i="24"/>
  <c r="AI16" i="24"/>
  <c r="AH16" i="24"/>
  <c r="AH22" i="24" s="1"/>
  <c r="AG16" i="24"/>
  <c r="AG22" i="24" s="1"/>
  <c r="AF16" i="24"/>
  <c r="AE16" i="24"/>
  <c r="AD16" i="24"/>
  <c r="AD22" i="24" s="1"/>
  <c r="AC16" i="24"/>
  <c r="AC22" i="24" s="1"/>
  <c r="AA16" i="24"/>
  <c r="Z16" i="24"/>
  <c r="Z22" i="24" s="1"/>
  <c r="Y16" i="24"/>
  <c r="Y22" i="24" s="1"/>
  <c r="X16" i="24"/>
  <c r="V16" i="24"/>
  <c r="V22" i="24" s="1"/>
  <c r="U16" i="24"/>
  <c r="U22" i="24" s="1"/>
  <c r="T16" i="24"/>
  <c r="S16" i="24"/>
  <c r="R16" i="24"/>
  <c r="R22" i="24" s="1"/>
  <c r="Q16" i="24"/>
  <c r="Q22" i="24" s="1"/>
  <c r="P16" i="24"/>
  <c r="O16" i="24"/>
  <c r="N16" i="24"/>
  <c r="N22" i="24" s="1"/>
  <c r="M16" i="24"/>
  <c r="L16" i="24"/>
  <c r="K16" i="24"/>
  <c r="J16" i="24"/>
  <c r="J22" i="24" s="1"/>
  <c r="I16" i="24"/>
  <c r="I22" i="24" s="1"/>
  <c r="G16" i="24"/>
  <c r="F16" i="24"/>
  <c r="F22" i="24" s="1"/>
  <c r="E16" i="24"/>
  <c r="E22" i="24" s="1"/>
  <c r="D16" i="24"/>
  <c r="AM15" i="24"/>
  <c r="AQ15" i="24" s="1"/>
  <c r="AL15" i="24"/>
  <c r="AL16" i="24" s="1"/>
  <c r="AL22" i="24" s="1"/>
  <c r="AG15" i="24"/>
  <c r="AB15" i="24"/>
  <c r="W15" i="24"/>
  <c r="W16" i="24" s="1"/>
  <c r="W22" i="24" s="1"/>
  <c r="R15" i="24"/>
  <c r="M15" i="24"/>
  <c r="H15" i="24"/>
  <c r="AM14" i="24"/>
  <c r="AM16" i="24" s="1"/>
  <c r="AM22" i="24" s="1"/>
  <c r="AL14" i="24"/>
  <c r="AG14" i="24"/>
  <c r="AB14" i="24"/>
  <c r="W14" i="24"/>
  <c r="R14" i="24"/>
  <c r="M14" i="24"/>
  <c r="H14" i="24"/>
  <c r="AQ13" i="24"/>
  <c r="AL13" i="24"/>
  <c r="AG13" i="24"/>
  <c r="AB13" i="24"/>
  <c r="W13" i="24"/>
  <c r="R13" i="24"/>
  <c r="M13" i="24"/>
  <c r="H13" i="24"/>
  <c r="AQ12" i="24"/>
  <c r="AL12" i="24"/>
  <c r="AG12" i="24"/>
  <c r="AB12" i="24"/>
  <c r="AB16" i="24" s="1"/>
  <c r="AB22" i="24" s="1"/>
  <c r="W12" i="24"/>
  <c r="R12" i="24"/>
  <c r="M12" i="24"/>
  <c r="H12" i="24"/>
  <c r="H16" i="24" s="1"/>
  <c r="H22" i="24" s="1"/>
  <c r="AR42" i="23"/>
  <c r="AP42" i="23"/>
  <c r="AO42" i="23"/>
  <c r="AN42" i="23"/>
  <c r="AM42" i="23"/>
  <c r="AK42" i="23"/>
  <c r="AJ42" i="23"/>
  <c r="AI42" i="23"/>
  <c r="AH42" i="23"/>
  <c r="AL42" i="23" s="1"/>
  <c r="AF42" i="23"/>
  <c r="AE42" i="23"/>
  <c r="AG42" i="23" s="1"/>
  <c r="AD42" i="23"/>
  <c r="AC42" i="23"/>
  <c r="Z42" i="23"/>
  <c r="Y42" i="23"/>
  <c r="V42" i="23"/>
  <c r="U42" i="23"/>
  <c r="T42" i="23"/>
  <c r="S42" i="23"/>
  <c r="R42" i="23"/>
  <c r="Q42" i="23"/>
  <c r="P42" i="23"/>
  <c r="O42" i="23"/>
  <c r="N42" i="23"/>
  <c r="M42" i="23"/>
  <c r="L42" i="23"/>
  <c r="K42" i="23"/>
  <c r="J42" i="23"/>
  <c r="I42" i="23"/>
  <c r="H42" i="23"/>
  <c r="G42" i="23"/>
  <c r="F42" i="23"/>
  <c r="E42" i="23"/>
  <c r="D42" i="23"/>
  <c r="AQ41" i="23"/>
  <c r="AL41" i="23"/>
  <c r="AG41" i="23"/>
  <c r="X41" i="23"/>
  <c r="AB41" i="23" s="1"/>
  <c r="W41" i="23"/>
  <c r="AQ40" i="23"/>
  <c r="AQ42" i="23" s="1"/>
  <c r="AL40" i="23"/>
  <c r="AG40" i="23"/>
  <c r="X40" i="23"/>
  <c r="AB40" i="23" s="1"/>
  <c r="W40" i="23"/>
  <c r="W42" i="23" s="1"/>
  <c r="AR36" i="23"/>
  <c r="AP36" i="23"/>
  <c r="AO36" i="23"/>
  <c r="AN36" i="23"/>
  <c r="AM36" i="23"/>
  <c r="AL36" i="23"/>
  <c r="AK36" i="23"/>
  <c r="AJ36" i="23"/>
  <c r="AI36" i="23"/>
  <c r="AH36" i="23"/>
  <c r="AF36" i="23"/>
  <c r="AE36" i="23"/>
  <c r="AD36" i="23"/>
  <c r="AC36" i="23"/>
  <c r="AG36" i="23" s="1"/>
  <c r="AB36" i="23"/>
  <c r="Z36" i="23"/>
  <c r="Y36" i="23"/>
  <c r="X36" i="23"/>
  <c r="V36" i="23"/>
  <c r="U36" i="23"/>
  <c r="T36" i="23"/>
  <c r="S36" i="23"/>
  <c r="R36" i="23"/>
  <c r="Q36" i="23"/>
  <c r="P36" i="23"/>
  <c r="O36" i="23"/>
  <c r="N36" i="23"/>
  <c r="M36" i="23"/>
  <c r="L36" i="23"/>
  <c r="K36" i="23"/>
  <c r="J36" i="23"/>
  <c r="I36" i="23"/>
  <c r="H36" i="23"/>
  <c r="G36" i="23"/>
  <c r="F36" i="23"/>
  <c r="E36" i="23"/>
  <c r="D36" i="23"/>
  <c r="AQ35" i="23"/>
  <c r="AQ36" i="23" s="1"/>
  <c r="AL35" i="23"/>
  <c r="AG35" i="23"/>
  <c r="AB35" i="23"/>
  <c r="W35" i="23"/>
  <c r="AQ34" i="23"/>
  <c r="AL34" i="23"/>
  <c r="AG34" i="23"/>
  <c r="AB34" i="23"/>
  <c r="W34" i="23"/>
  <c r="W36" i="23" s="1"/>
  <c r="AQ24" i="23"/>
  <c r="AL24" i="23"/>
  <c r="AG24" i="23"/>
  <c r="AB24" i="23"/>
  <c r="W24" i="23"/>
  <c r="R24" i="23"/>
  <c r="M24" i="23"/>
  <c r="H24" i="23"/>
  <c r="AR23" i="23"/>
  <c r="AP23" i="23"/>
  <c r="AO23" i="23"/>
  <c r="AN23" i="23"/>
  <c r="AM23" i="23"/>
  <c r="AK23" i="23"/>
  <c r="AL23" i="23" s="1"/>
  <c r="AJ23" i="23"/>
  <c r="AI23" i="23"/>
  <c r="AH23" i="23"/>
  <c r="AF23" i="23"/>
  <c r="AE23" i="23"/>
  <c r="AC23" i="23"/>
  <c r="AG23" i="23" s="1"/>
  <c r="AB23" i="23"/>
  <c r="Z23" i="23"/>
  <c r="Y23" i="23"/>
  <c r="X23" i="23"/>
  <c r="V23" i="23"/>
  <c r="U23" i="23"/>
  <c r="T23" i="23"/>
  <c r="S23" i="23"/>
  <c r="Q23" i="23"/>
  <c r="P23" i="23"/>
  <c r="O23" i="23"/>
  <c r="N23" i="23"/>
  <c r="L23" i="23"/>
  <c r="K23" i="23"/>
  <c r="J23" i="23"/>
  <c r="I23" i="23"/>
  <c r="G23" i="23"/>
  <c r="F23" i="23"/>
  <c r="E23" i="23"/>
  <c r="D23" i="23"/>
  <c r="AQ22" i="23"/>
  <c r="AL22" i="23"/>
  <c r="AG22" i="23"/>
  <c r="AB22" i="23"/>
  <c r="W22" i="23"/>
  <c r="R22" i="23"/>
  <c r="M22" i="23"/>
  <c r="H22" i="23"/>
  <c r="AQ21" i="23"/>
  <c r="AL21" i="23"/>
  <c r="AG21" i="23"/>
  <c r="AB21" i="23"/>
  <c r="W21" i="23"/>
  <c r="R21" i="23"/>
  <c r="M21" i="23"/>
  <c r="H21" i="23"/>
  <c r="AQ20" i="23"/>
  <c r="AL20" i="23"/>
  <c r="AG20" i="23"/>
  <c r="AB20" i="23"/>
  <c r="W20" i="23"/>
  <c r="R20" i="23"/>
  <c r="M20" i="23"/>
  <c r="H20" i="23"/>
  <c r="AQ19" i="23"/>
  <c r="AQ23" i="23" s="1"/>
  <c r="AL19" i="23"/>
  <c r="AG19" i="23"/>
  <c r="AB19" i="23"/>
  <c r="W19" i="23"/>
  <c r="W23" i="23" s="1"/>
  <c r="R19" i="23"/>
  <c r="R23" i="23" s="1"/>
  <c r="M19" i="23"/>
  <c r="M23" i="23" s="1"/>
  <c r="H19" i="23"/>
  <c r="H23" i="23" s="1"/>
  <c r="AQ15" i="23"/>
  <c r="AL15" i="23"/>
  <c r="AG15" i="23"/>
  <c r="AB15" i="23"/>
  <c r="W15" i="23"/>
  <c r="R15" i="23"/>
  <c r="M15" i="23"/>
  <c r="H15" i="23"/>
  <c r="AR14" i="23"/>
  <c r="AP14" i="23"/>
  <c r="AO14" i="23"/>
  <c r="AN14" i="23"/>
  <c r="AM14" i="23"/>
  <c r="AL14" i="23"/>
  <c r="AK14" i="23"/>
  <c r="AJ14" i="23"/>
  <c r="AI14" i="23"/>
  <c r="AH14" i="23"/>
  <c r="AF14" i="23"/>
  <c r="AE14" i="23"/>
  <c r="AD14" i="23"/>
  <c r="AC14" i="23"/>
  <c r="AG14" i="23" s="1"/>
  <c r="AB14" i="23"/>
  <c r="Z14" i="23"/>
  <c r="Y14" i="23"/>
  <c r="X14" i="23"/>
  <c r="V14" i="23"/>
  <c r="U14" i="23"/>
  <c r="T14" i="23"/>
  <c r="S14" i="23"/>
  <c r="Q14" i="23"/>
  <c r="P14" i="23"/>
  <c r="O14" i="23"/>
  <c r="N14" i="23"/>
  <c r="L14" i="23"/>
  <c r="K14" i="23"/>
  <c r="J14" i="23"/>
  <c r="I14" i="23"/>
  <c r="G14" i="23"/>
  <c r="F14" i="23"/>
  <c r="E14" i="23"/>
  <c r="D14" i="23"/>
  <c r="AQ13" i="23"/>
  <c r="AL13" i="23"/>
  <c r="AG13" i="23"/>
  <c r="AB13" i="23"/>
  <c r="W13" i="23"/>
  <c r="R13" i="23"/>
  <c r="M13" i="23"/>
  <c r="H13" i="23"/>
  <c r="AQ12" i="23"/>
  <c r="AL12" i="23"/>
  <c r="AG12" i="23"/>
  <c r="AB12" i="23"/>
  <c r="W12" i="23"/>
  <c r="R12" i="23"/>
  <c r="M12" i="23"/>
  <c r="H12" i="23"/>
  <c r="AQ11" i="23"/>
  <c r="AL11" i="23"/>
  <c r="AG11" i="23"/>
  <c r="AB11" i="23"/>
  <c r="W11" i="23"/>
  <c r="R11" i="23"/>
  <c r="M11" i="23"/>
  <c r="H11" i="23"/>
  <c r="AQ10" i="23"/>
  <c r="AQ14" i="23" s="1"/>
  <c r="AL10" i="23"/>
  <c r="AG10" i="23"/>
  <c r="AB10" i="23"/>
  <c r="W10" i="23"/>
  <c r="W14" i="23" s="1"/>
  <c r="R10" i="23"/>
  <c r="R14" i="23" s="1"/>
  <c r="M10" i="23"/>
  <c r="M14" i="23" s="1"/>
  <c r="H10" i="23"/>
  <c r="H14" i="23" s="1"/>
  <c r="AR93" i="22"/>
  <c r="AP93" i="22"/>
  <c r="AO93" i="22"/>
  <c r="AN93" i="22"/>
  <c r="AM93" i="22"/>
  <c r="AK93" i="22"/>
  <c r="AJ93" i="22"/>
  <c r="AI93" i="22"/>
  <c r="AH93" i="22"/>
  <c r="AF93" i="22"/>
  <c r="AE93" i="22"/>
  <c r="AD93" i="22"/>
  <c r="AC93" i="22"/>
  <c r="AA93" i="22"/>
  <c r="Z93" i="22"/>
  <c r="Y93" i="22"/>
  <c r="X93" i="22"/>
  <c r="V93" i="22"/>
  <c r="U93" i="22"/>
  <c r="T93" i="22"/>
  <c r="S93" i="22"/>
  <c r="Q93" i="22"/>
  <c r="P93" i="22"/>
  <c r="O93" i="22"/>
  <c r="N93" i="22"/>
  <c r="L93" i="22"/>
  <c r="K93" i="22"/>
  <c r="J93" i="22"/>
  <c r="I93" i="22"/>
  <c r="H93" i="22"/>
  <c r="G93" i="22"/>
  <c r="F93" i="22"/>
  <c r="E93" i="22"/>
  <c r="D93" i="22"/>
  <c r="AQ91" i="22"/>
  <c r="AL91" i="22"/>
  <c r="AG91" i="22"/>
  <c r="AB91" i="22"/>
  <c r="W91" i="22"/>
  <c r="R91" i="22"/>
  <c r="M91" i="22"/>
  <c r="AQ90" i="22"/>
  <c r="AL90" i="22"/>
  <c r="AG90" i="22"/>
  <c r="AB90" i="22"/>
  <c r="W90" i="22"/>
  <c r="R90" i="22"/>
  <c r="M90" i="22"/>
  <c r="AQ89" i="22"/>
  <c r="AL89" i="22"/>
  <c r="AG89" i="22"/>
  <c r="AB89" i="22"/>
  <c r="W89" i="22"/>
  <c r="R89" i="22"/>
  <c r="M89" i="22"/>
  <c r="AR86" i="22"/>
  <c r="AP86" i="22"/>
  <c r="AO86" i="22"/>
  <c r="AN86" i="22"/>
  <c r="AM86" i="22"/>
  <c r="AK86" i="22"/>
  <c r="AJ86" i="22"/>
  <c r="AI86" i="22"/>
  <c r="AH86" i="22"/>
  <c r="AF86" i="22"/>
  <c r="AF95" i="22" s="1"/>
  <c r="AE86" i="22"/>
  <c r="AD86" i="22"/>
  <c r="AC86" i="22"/>
  <c r="AA86" i="22"/>
  <c r="Z86" i="22"/>
  <c r="Y86" i="22"/>
  <c r="X86" i="22"/>
  <c r="V86" i="22"/>
  <c r="U86" i="22"/>
  <c r="T86" i="22"/>
  <c r="S86" i="22"/>
  <c r="Q86" i="22"/>
  <c r="P86" i="22"/>
  <c r="O86" i="22"/>
  <c r="N86" i="22"/>
  <c r="L86" i="22"/>
  <c r="L95" i="22" s="1"/>
  <c r="K86" i="22"/>
  <c r="J86" i="22"/>
  <c r="I86" i="22"/>
  <c r="G86" i="22"/>
  <c r="F86" i="22"/>
  <c r="E86" i="22"/>
  <c r="D86" i="22"/>
  <c r="D95" i="22" s="1"/>
  <c r="AQ82" i="22"/>
  <c r="AL82" i="22"/>
  <c r="AG82" i="22"/>
  <c r="AB82" i="22"/>
  <c r="W82" i="22"/>
  <c r="R82" i="22"/>
  <c r="M82" i="22"/>
  <c r="H82" i="22"/>
  <c r="H86" i="22" s="1"/>
  <c r="AQ81" i="22"/>
  <c r="AL81" i="22"/>
  <c r="AG81" i="22"/>
  <c r="AB81" i="22"/>
  <c r="W81" i="22"/>
  <c r="M81" i="22"/>
  <c r="AQ80" i="22"/>
  <c r="AL80" i="22"/>
  <c r="AG80" i="22"/>
  <c r="AB80" i="22"/>
  <c r="W80" i="22"/>
  <c r="M80" i="22"/>
  <c r="AQ79" i="22"/>
  <c r="AL79" i="22"/>
  <c r="AG79" i="22"/>
  <c r="AB79" i="22"/>
  <c r="W79" i="22"/>
  <c r="M79" i="22"/>
  <c r="AQ78" i="22"/>
  <c r="AL78" i="22"/>
  <c r="AG78" i="22"/>
  <c r="AB78" i="22"/>
  <c r="W78" i="22"/>
  <c r="M78" i="22"/>
  <c r="AQ77" i="22"/>
  <c r="AL77" i="22"/>
  <c r="AG77" i="22"/>
  <c r="AB77" i="22"/>
  <c r="W77" i="22"/>
  <c r="M77" i="22"/>
  <c r="AQ76" i="22"/>
  <c r="AL76" i="22"/>
  <c r="AG76" i="22"/>
  <c r="AB76" i="22"/>
  <c r="W76" i="22"/>
  <c r="R76" i="22"/>
  <c r="M76" i="22"/>
  <c r="AQ75" i="22"/>
  <c r="AL75" i="22"/>
  <c r="AG75" i="22"/>
  <c r="AB75" i="22"/>
  <c r="W75" i="22"/>
  <c r="R75" i="22"/>
  <c r="M75" i="22"/>
  <c r="AQ74" i="22"/>
  <c r="AL74" i="22"/>
  <c r="AG74" i="22"/>
  <c r="AB74" i="22"/>
  <c r="W74" i="22"/>
  <c r="R74" i="22"/>
  <c r="M74" i="22"/>
  <c r="AQ73" i="22"/>
  <c r="AL73" i="22"/>
  <c r="AG73" i="22"/>
  <c r="AB73" i="22"/>
  <c r="W73" i="22"/>
  <c r="R73" i="22"/>
  <c r="M73" i="22"/>
  <c r="AR63" i="22"/>
  <c r="AP63" i="22"/>
  <c r="AO63" i="22"/>
  <c r="AN63" i="22"/>
  <c r="AM63" i="22"/>
  <c r="AK63" i="22"/>
  <c r="AJ63" i="22"/>
  <c r="AI63" i="22"/>
  <c r="AH63" i="22"/>
  <c r="AF63" i="22"/>
  <c r="AE63" i="22"/>
  <c r="AD63" i="22"/>
  <c r="AC63" i="22"/>
  <c r="AA63" i="22"/>
  <c r="Z63" i="22"/>
  <c r="Y63" i="22"/>
  <c r="X63" i="22"/>
  <c r="V63" i="22"/>
  <c r="U63" i="22"/>
  <c r="T63" i="22"/>
  <c r="S63" i="22"/>
  <c r="Q63" i="22"/>
  <c r="P63" i="22"/>
  <c r="O63" i="22"/>
  <c r="N63" i="22"/>
  <c r="L63" i="22"/>
  <c r="K63" i="22"/>
  <c r="J63" i="22"/>
  <c r="I63" i="22"/>
  <c r="G63" i="22"/>
  <c r="F63" i="22"/>
  <c r="E63" i="22"/>
  <c r="D63" i="22"/>
  <c r="AQ61" i="22"/>
  <c r="AL61" i="22"/>
  <c r="AG61" i="22"/>
  <c r="AB61" i="22"/>
  <c r="W61" i="22"/>
  <c r="R61" i="22"/>
  <c r="M61" i="22"/>
  <c r="H61" i="22"/>
  <c r="AQ60" i="22"/>
  <c r="AL60" i="22"/>
  <c r="AG60" i="22"/>
  <c r="AB60" i="22"/>
  <c r="W60" i="22"/>
  <c r="R60" i="22"/>
  <c r="M60" i="22"/>
  <c r="H60" i="22"/>
  <c r="AQ59" i="22"/>
  <c r="AL59" i="22"/>
  <c r="AL63" i="22" s="1"/>
  <c r="AG59" i="22"/>
  <c r="AG63" i="22" s="1"/>
  <c r="AB59" i="22"/>
  <c r="AB63" i="22" s="1"/>
  <c r="W59" i="22"/>
  <c r="W63" i="22" s="1"/>
  <c r="R59" i="22"/>
  <c r="R63" i="22" s="1"/>
  <c r="M59" i="22"/>
  <c r="M63" i="22" s="1"/>
  <c r="H59" i="22"/>
  <c r="H63" i="22" s="1"/>
  <c r="AR56" i="22"/>
  <c r="AR65" i="22" s="1"/>
  <c r="AP56" i="22"/>
  <c r="AP65" i="22" s="1"/>
  <c r="AO56" i="22"/>
  <c r="AO65" i="22" s="1"/>
  <c r="AN56" i="22"/>
  <c r="AM56" i="22"/>
  <c r="AK56" i="22"/>
  <c r="AK65" i="22" s="1"/>
  <c r="AJ56" i="22"/>
  <c r="AI56" i="22"/>
  <c r="AI65" i="22" s="1"/>
  <c r="AH56" i="22"/>
  <c r="AH65" i="22" s="1"/>
  <c r="AF56" i="22"/>
  <c r="AF65" i="22" s="1"/>
  <c r="AE56" i="22"/>
  <c r="AD56" i="22"/>
  <c r="AC56" i="22"/>
  <c r="AA56" i="22"/>
  <c r="AA65" i="22" s="1"/>
  <c r="Z56" i="22"/>
  <c r="Y56" i="22"/>
  <c r="Y65" i="22" s="1"/>
  <c r="X56" i="22"/>
  <c r="X65" i="22" s="1"/>
  <c r="V56" i="22"/>
  <c r="V65" i="22" s="1"/>
  <c r="U56" i="22"/>
  <c r="U65" i="22" s="1"/>
  <c r="T56" i="22"/>
  <c r="S56" i="22"/>
  <c r="Q56" i="22"/>
  <c r="Q65" i="22" s="1"/>
  <c r="P56" i="22"/>
  <c r="O56" i="22"/>
  <c r="N56" i="22"/>
  <c r="N65" i="22" s="1"/>
  <c r="L56" i="22"/>
  <c r="L65" i="22" s="1"/>
  <c r="K56" i="22"/>
  <c r="K65" i="22" s="1"/>
  <c r="J56" i="22"/>
  <c r="I56" i="22"/>
  <c r="G56" i="22"/>
  <c r="F56" i="22"/>
  <c r="E56" i="22"/>
  <c r="E65" i="22" s="1"/>
  <c r="D56" i="22"/>
  <c r="D65" i="22" s="1"/>
  <c r="AQ52" i="22"/>
  <c r="AL52" i="22"/>
  <c r="AG52" i="22"/>
  <c r="AB52" i="22"/>
  <c r="W52" i="22"/>
  <c r="R52" i="22"/>
  <c r="M52" i="22"/>
  <c r="H52" i="22"/>
  <c r="AQ51" i="22"/>
  <c r="AL51" i="22"/>
  <c r="AG51" i="22"/>
  <c r="AB51" i="22"/>
  <c r="W51" i="22"/>
  <c r="R51" i="22"/>
  <c r="M51" i="22"/>
  <c r="H51" i="22"/>
  <c r="AQ50" i="22"/>
  <c r="AL50" i="22"/>
  <c r="AG50" i="22"/>
  <c r="AB50" i="22"/>
  <c r="W50" i="22"/>
  <c r="R50" i="22"/>
  <c r="M50" i="22"/>
  <c r="H50" i="22"/>
  <c r="AQ49" i="22"/>
  <c r="AL49" i="22"/>
  <c r="AG49" i="22"/>
  <c r="AB49" i="22"/>
  <c r="W49" i="22"/>
  <c r="R49" i="22"/>
  <c r="M49" i="22"/>
  <c r="H49" i="22"/>
  <c r="AQ48" i="22"/>
  <c r="AL48" i="22"/>
  <c r="AG48" i="22"/>
  <c r="AB48" i="22"/>
  <c r="W48" i="22"/>
  <c r="R48" i="22"/>
  <c r="M48" i="22"/>
  <c r="H48" i="22"/>
  <c r="AQ47" i="22"/>
  <c r="AL47" i="22"/>
  <c r="AG47" i="22"/>
  <c r="AB47" i="22"/>
  <c r="W47" i="22"/>
  <c r="R47" i="22"/>
  <c r="M47" i="22"/>
  <c r="H47" i="22"/>
  <c r="AQ46" i="22"/>
  <c r="AL46" i="22"/>
  <c r="AG46" i="22"/>
  <c r="AB46" i="22"/>
  <c r="W46" i="22"/>
  <c r="R46" i="22"/>
  <c r="M46" i="22"/>
  <c r="H46" i="22"/>
  <c r="AQ45" i="22"/>
  <c r="AL45" i="22"/>
  <c r="AG45" i="22"/>
  <c r="AB45" i="22"/>
  <c r="W45" i="22"/>
  <c r="R45" i="22"/>
  <c r="M45" i="22"/>
  <c r="H45" i="22"/>
  <c r="AQ44" i="22"/>
  <c r="AL44" i="22"/>
  <c r="AG44" i="22"/>
  <c r="AB44" i="22"/>
  <c r="W44" i="22"/>
  <c r="R44" i="22"/>
  <c r="M44" i="22"/>
  <c r="H44" i="22"/>
  <c r="AQ43" i="22"/>
  <c r="AL43" i="22"/>
  <c r="AG43" i="22"/>
  <c r="AG56" i="22" s="1"/>
  <c r="AB43" i="22"/>
  <c r="AB56" i="22" s="1"/>
  <c r="W43" i="22"/>
  <c r="R43" i="22"/>
  <c r="M43" i="22"/>
  <c r="M56" i="22" s="1"/>
  <c r="H43" i="22"/>
  <c r="AR33" i="22"/>
  <c r="AP33" i="22"/>
  <c r="AO33" i="22"/>
  <c r="AN33" i="22"/>
  <c r="AM33" i="22"/>
  <c r="AK33" i="22"/>
  <c r="AJ33" i="22"/>
  <c r="AI33" i="22"/>
  <c r="AH33" i="22"/>
  <c r="AF33" i="22"/>
  <c r="AE33" i="22"/>
  <c r="AD33" i="22"/>
  <c r="AC33" i="22"/>
  <c r="AA33" i="22"/>
  <c r="Z33" i="22"/>
  <c r="Y33" i="22"/>
  <c r="X33" i="22"/>
  <c r="V33" i="22"/>
  <c r="U33" i="22"/>
  <c r="T33" i="22"/>
  <c r="S33" i="22"/>
  <c r="Q33" i="22"/>
  <c r="P33" i="22"/>
  <c r="O33" i="22"/>
  <c r="N33" i="22"/>
  <c r="L33" i="22"/>
  <c r="K33" i="22"/>
  <c r="J33" i="22"/>
  <c r="I33" i="22"/>
  <c r="G33" i="22"/>
  <c r="F33" i="22"/>
  <c r="E33" i="22"/>
  <c r="D33" i="22"/>
  <c r="AQ31" i="22"/>
  <c r="AL31" i="22"/>
  <c r="AG31" i="22"/>
  <c r="AB31" i="22"/>
  <c r="W31" i="22"/>
  <c r="R31" i="22"/>
  <c r="M31" i="22"/>
  <c r="H31" i="22"/>
  <c r="AQ30" i="22"/>
  <c r="AL30" i="22"/>
  <c r="AG30" i="22"/>
  <c r="AB30" i="22"/>
  <c r="W30" i="22"/>
  <c r="R30" i="22"/>
  <c r="M30" i="22"/>
  <c r="H30" i="22"/>
  <c r="AQ29" i="22"/>
  <c r="AQ33" i="22" s="1"/>
  <c r="AL29" i="22"/>
  <c r="AG29" i="22"/>
  <c r="AG33" i="22" s="1"/>
  <c r="AB29" i="22"/>
  <c r="W29" i="22"/>
  <c r="W33" i="22" s="1"/>
  <c r="R29" i="22"/>
  <c r="R33" i="22" s="1"/>
  <c r="M29" i="22"/>
  <c r="M33" i="22" s="1"/>
  <c r="H29" i="22"/>
  <c r="H33" i="22" s="1"/>
  <c r="AP26" i="22"/>
  <c r="AO26" i="22"/>
  <c r="AO35" i="22" s="1"/>
  <c r="AN26" i="22"/>
  <c r="AN35" i="22" s="1"/>
  <c r="AM26" i="22"/>
  <c r="AM35" i="22" s="1"/>
  <c r="AK26" i="22"/>
  <c r="AJ26" i="22"/>
  <c r="AI26" i="22"/>
  <c r="AH26" i="22"/>
  <c r="AF26" i="22"/>
  <c r="AF35" i="22" s="1"/>
  <c r="AE26" i="22"/>
  <c r="AE35" i="22" s="1"/>
  <c r="AD26" i="22"/>
  <c r="AD35" i="22" s="1"/>
  <c r="AC26" i="22"/>
  <c r="AC35" i="22" s="1"/>
  <c r="AA26" i="22"/>
  <c r="Z26" i="22"/>
  <c r="Y26" i="22"/>
  <c r="Y35" i="22" s="1"/>
  <c r="X26" i="22"/>
  <c r="X35" i="22" s="1"/>
  <c r="V26" i="22"/>
  <c r="V35" i="22" s="1"/>
  <c r="U26" i="22"/>
  <c r="U35" i="22" s="1"/>
  <c r="T26" i="22"/>
  <c r="T35" i="22" s="1"/>
  <c r="S26" i="22"/>
  <c r="S35" i="22" s="1"/>
  <c r="Q26" i="22"/>
  <c r="Q35" i="22" s="1"/>
  <c r="P26" i="22"/>
  <c r="P35" i="22" s="1"/>
  <c r="O26" i="22"/>
  <c r="O35" i="22" s="1"/>
  <c r="N26" i="22"/>
  <c r="N35" i="22" s="1"/>
  <c r="L26" i="22"/>
  <c r="L35" i="22" s="1"/>
  <c r="K26" i="22"/>
  <c r="K35" i="22" s="1"/>
  <c r="J26" i="22"/>
  <c r="I26" i="22"/>
  <c r="I35" i="22" s="1"/>
  <c r="G26" i="22"/>
  <c r="G35" i="22" s="1"/>
  <c r="F26" i="22"/>
  <c r="F35" i="22" s="1"/>
  <c r="E26" i="22"/>
  <c r="E35" i="22" s="1"/>
  <c r="D26" i="22"/>
  <c r="D35" i="22" s="1"/>
  <c r="AQ22" i="22"/>
  <c r="AL22" i="22"/>
  <c r="AG22" i="22"/>
  <c r="AB22" i="22"/>
  <c r="W22" i="22"/>
  <c r="R22" i="22"/>
  <c r="M22" i="22"/>
  <c r="H22" i="22"/>
  <c r="AQ21" i="22"/>
  <c r="AL21" i="22"/>
  <c r="AG21" i="22"/>
  <c r="AB21" i="22"/>
  <c r="W21" i="22"/>
  <c r="R21" i="22"/>
  <c r="M21" i="22"/>
  <c r="H21" i="22"/>
  <c r="AQ20" i="22"/>
  <c r="AL20" i="22"/>
  <c r="AG20" i="22"/>
  <c r="AB20" i="22"/>
  <c r="W20" i="22"/>
  <c r="R20" i="22"/>
  <c r="M20" i="22"/>
  <c r="H20" i="22"/>
  <c r="AQ19" i="22"/>
  <c r="AL19" i="22"/>
  <c r="AG19" i="22"/>
  <c r="AB19" i="22"/>
  <c r="W19" i="22"/>
  <c r="R19" i="22"/>
  <c r="M19" i="22"/>
  <c r="H19" i="22"/>
  <c r="AQ18" i="22"/>
  <c r="AR18" i="22" s="1"/>
  <c r="AL18" i="22"/>
  <c r="AG18" i="22"/>
  <c r="AB18" i="22"/>
  <c r="W18" i="22"/>
  <c r="R18" i="22"/>
  <c r="M18" i="22"/>
  <c r="H18" i="22"/>
  <c r="AQ17" i="22"/>
  <c r="AL17" i="22"/>
  <c r="AG17" i="22"/>
  <c r="AB17" i="22"/>
  <c r="W17" i="22"/>
  <c r="R17" i="22"/>
  <c r="M17" i="22"/>
  <c r="H17" i="22"/>
  <c r="AQ16" i="22"/>
  <c r="AL16" i="22"/>
  <c r="AG16" i="22"/>
  <c r="AB16" i="22"/>
  <c r="W16" i="22"/>
  <c r="R16" i="22"/>
  <c r="M16" i="22"/>
  <c r="H16" i="22"/>
  <c r="AQ15" i="22"/>
  <c r="AL15" i="22"/>
  <c r="AG15" i="22"/>
  <c r="AB15" i="22"/>
  <c r="W15" i="22"/>
  <c r="R15" i="22"/>
  <c r="M15" i="22"/>
  <c r="H15" i="22"/>
  <c r="AQ14" i="22"/>
  <c r="AL14" i="22"/>
  <c r="AG14" i="22"/>
  <c r="AB14" i="22"/>
  <c r="W14" i="22"/>
  <c r="R14" i="22"/>
  <c r="M14" i="22"/>
  <c r="H14" i="22"/>
  <c r="AQ13" i="22"/>
  <c r="AL13" i="22"/>
  <c r="AL26" i="22" s="1"/>
  <c r="AG13" i="22"/>
  <c r="AB13" i="22"/>
  <c r="W13" i="22"/>
  <c r="R13" i="22"/>
  <c r="M13" i="22"/>
  <c r="M26" i="22" s="1"/>
  <c r="H13" i="22"/>
  <c r="AL83" i="22" l="1"/>
  <c r="AO84" i="22"/>
  <c r="H56" i="22"/>
  <c r="H65" i="22" s="1"/>
  <c r="F65" i="22"/>
  <c r="P65" i="22"/>
  <c r="Z65" i="22"/>
  <c r="AJ65" i="22"/>
  <c r="N95" i="22"/>
  <c r="X95" i="22"/>
  <c r="AR95" i="22"/>
  <c r="Q95" i="22"/>
  <c r="W56" i="22"/>
  <c r="W65" i="22" s="1"/>
  <c r="AJ35" i="22"/>
  <c r="AM95" i="22"/>
  <c r="AO95" i="22"/>
  <c r="S95" i="22"/>
  <c r="I95" i="22"/>
  <c r="AB93" i="22"/>
  <c r="H95" i="22"/>
  <c r="AA95" i="22"/>
  <c r="AD65" i="22"/>
  <c r="W93" i="22"/>
  <c r="AL56" i="22"/>
  <c r="AL65" i="22" s="1"/>
  <c r="AQ63" i="22"/>
  <c r="R56" i="22"/>
  <c r="AO54" i="22"/>
  <c r="AP54" i="22" s="1"/>
  <c r="AN53" i="22"/>
  <c r="AI95" i="22"/>
  <c r="F95" i="22"/>
  <c r="P95" i="22"/>
  <c r="AJ95" i="22"/>
  <c r="G95" i="22"/>
  <c r="Y95" i="22"/>
  <c r="AD95" i="22"/>
  <c r="U95" i="22"/>
  <c r="O95" i="22"/>
  <c r="AL93" i="22"/>
  <c r="AI35" i="22"/>
  <c r="AM65" i="22"/>
  <c r="AB33" i="22"/>
  <c r="AQ56" i="22"/>
  <c r="T95" i="22"/>
  <c r="AE65" i="22"/>
  <c r="M86" i="22"/>
  <c r="K95" i="22"/>
  <c r="AE95" i="22"/>
  <c r="V95" i="22"/>
  <c r="R86" i="22"/>
  <c r="AQ86" i="22"/>
  <c r="AQ93" i="22"/>
  <c r="M93" i="22"/>
  <c r="E95" i="22"/>
  <c r="AH95" i="22"/>
  <c r="AP95" i="22"/>
  <c r="J35" i="22"/>
  <c r="W86" i="22"/>
  <c r="W95" i="22" s="1"/>
  <c r="AB86" i="22"/>
  <c r="AB95" i="22" s="1"/>
  <c r="R93" i="22"/>
  <c r="AG93" i="22"/>
  <c r="AH35" i="22"/>
  <c r="O65" i="22"/>
  <c r="Z95" i="22"/>
  <c r="AL33" i="22"/>
  <c r="AL35" i="22" s="1"/>
  <c r="I65" i="22"/>
  <c r="S65" i="22"/>
  <c r="AC65" i="22"/>
  <c r="G65" i="22"/>
  <c r="AG86" i="22"/>
  <c r="AG95" i="22" s="1"/>
  <c r="AK95" i="22"/>
  <c r="J95" i="22"/>
  <c r="AN95" i="22"/>
  <c r="AB26" i="22"/>
  <c r="AB35" i="22" s="1"/>
  <c r="AA35" i="22"/>
  <c r="AK35" i="22"/>
  <c r="Z35" i="22"/>
  <c r="J65" i="22"/>
  <c r="T65" i="22"/>
  <c r="AN65" i="22"/>
  <c r="AL86" i="22"/>
  <c r="AL95" i="22" s="1"/>
  <c r="AC95" i="22"/>
  <c r="H26" i="22"/>
  <c r="H35" i="22" s="1"/>
  <c r="AR26" i="22"/>
  <c r="AR35" i="22" s="1"/>
  <c r="AV18" i="22"/>
  <c r="AP35" i="22"/>
  <c r="AK24" i="22"/>
  <c r="AK23" i="22"/>
  <c r="AL23" i="22" s="1"/>
  <c r="R26" i="22"/>
  <c r="R35" i="22" s="1"/>
  <c r="AG26" i="22"/>
  <c r="AG35" i="22" s="1"/>
  <c r="AQ26" i="22"/>
  <c r="AQ35" i="22" s="1"/>
  <c r="W26" i="22"/>
  <c r="W35" i="22" s="1"/>
  <c r="AL39" i="24"/>
  <c r="AQ16" i="24"/>
  <c r="AQ22" i="24" s="1"/>
  <c r="U39" i="24"/>
  <c r="M22" i="24"/>
  <c r="W33" i="24"/>
  <c r="W39" i="24" s="1"/>
  <c r="AB37" i="24"/>
  <c r="AB39" i="24"/>
  <c r="AG39" i="24"/>
  <c r="AQ14" i="24"/>
  <c r="S33" i="24"/>
  <c r="S39" i="24" s="1"/>
  <c r="AA33" i="24"/>
  <c r="AA39" i="24" s="1"/>
  <c r="X42" i="23"/>
  <c r="AB42" i="23" s="1"/>
  <c r="M35" i="22"/>
  <c r="M65" i="22"/>
  <c r="R65" i="22"/>
  <c r="AB65" i="22"/>
  <c r="AG65" i="22"/>
  <c r="AP12" i="21"/>
  <c r="AP84" i="22" l="1"/>
  <c r="AQ84" i="22"/>
  <c r="AM83" i="22"/>
  <c r="AR84" i="22"/>
  <c r="AS84" i="22" s="1"/>
  <c r="AQ65" i="22"/>
  <c r="AQ54" i="22"/>
  <c r="AR54" i="22" s="1"/>
  <c r="AS54" i="22" s="1"/>
  <c r="AO53" i="22"/>
  <c r="AP53" i="22" s="1"/>
  <c r="M95" i="22"/>
  <c r="AQ95" i="22"/>
  <c r="AM23" i="22"/>
  <c r="AN23" i="22" s="1"/>
  <c r="AL24" i="22"/>
  <c r="AF129" i="21"/>
  <c r="AF132" i="21" s="1"/>
  <c r="X129" i="21"/>
  <c r="X132" i="21" s="1"/>
  <c r="S129" i="21"/>
  <c r="S132" i="21" s="1"/>
  <c r="N129" i="21"/>
  <c r="N132" i="21" s="1"/>
  <c r="I129" i="21"/>
  <c r="I132" i="21" s="1"/>
  <c r="AL125" i="21"/>
  <c r="AI125" i="21"/>
  <c r="AH125" i="21"/>
  <c r="AG125" i="21"/>
  <c r="AF125" i="21"/>
  <c r="AD125" i="21"/>
  <c r="AC125" i="21"/>
  <c r="AB125" i="21"/>
  <c r="AA125" i="21"/>
  <c r="Z125" i="21"/>
  <c r="Y125" i="21"/>
  <c r="X125" i="21"/>
  <c r="W125" i="21"/>
  <c r="V125" i="21"/>
  <c r="U125" i="21"/>
  <c r="T125" i="21"/>
  <c r="S125" i="21"/>
  <c r="R125" i="21"/>
  <c r="Q125" i="21"/>
  <c r="P125" i="21"/>
  <c r="O125" i="21"/>
  <c r="N125" i="21"/>
  <c r="M125" i="21"/>
  <c r="L125" i="21"/>
  <c r="K125" i="21"/>
  <c r="J125" i="21"/>
  <c r="I125" i="21"/>
  <c r="H125" i="21"/>
  <c r="G125" i="21"/>
  <c r="F125" i="21"/>
  <c r="AL103" i="21"/>
  <c r="AI103" i="21"/>
  <c r="AH103" i="21"/>
  <c r="AG103" i="21"/>
  <c r="AF103" i="21"/>
  <c r="AD103" i="21"/>
  <c r="AC103" i="21"/>
  <c r="AB103" i="21"/>
  <c r="AA103" i="21"/>
  <c r="Z103" i="21"/>
  <c r="Y103" i="21"/>
  <c r="X103" i="21"/>
  <c r="W103" i="21"/>
  <c r="V103" i="21"/>
  <c r="U103" i="21"/>
  <c r="T103" i="21"/>
  <c r="S103" i="21"/>
  <c r="R103" i="21"/>
  <c r="Q103" i="21"/>
  <c r="P103" i="21"/>
  <c r="O103" i="21"/>
  <c r="N103" i="21"/>
  <c r="M103" i="21"/>
  <c r="L103" i="21"/>
  <c r="K103" i="21"/>
  <c r="J103" i="21"/>
  <c r="I103" i="21"/>
  <c r="H103" i="21"/>
  <c r="G103" i="21"/>
  <c r="F103" i="21"/>
  <c r="AF65" i="21"/>
  <c r="AF72" i="21" s="1"/>
  <c r="X65" i="21"/>
  <c r="X72" i="21" s="1"/>
  <c r="S65" i="21"/>
  <c r="S72" i="21" s="1"/>
  <c r="N65" i="21"/>
  <c r="N72" i="21" s="1"/>
  <c r="I65" i="21"/>
  <c r="I72" i="21" s="1"/>
  <c r="AK55" i="21"/>
  <c r="AJ55" i="21"/>
  <c r="AE55" i="21"/>
  <c r="I55" i="21"/>
  <c r="AN14" i="21"/>
  <c r="AL14" i="21"/>
  <c r="AL55" i="21" s="1"/>
  <c r="AL65" i="21" s="1"/>
  <c r="AL72" i="21" s="1"/>
  <c r="AI14" i="21"/>
  <c r="AI55" i="21" s="1"/>
  <c r="AI65" i="21" s="1"/>
  <c r="AI72" i="21" s="1"/>
  <c r="AH14" i="21"/>
  <c r="AH55" i="21" s="1"/>
  <c r="AH65" i="21" s="1"/>
  <c r="AH72" i="21" s="1"/>
  <c r="AG14" i="21"/>
  <c r="AG55" i="21" s="1"/>
  <c r="AG65" i="21" s="1"/>
  <c r="AG72" i="21" s="1"/>
  <c r="AF14" i="21"/>
  <c r="AF55" i="21" s="1"/>
  <c r="AD14" i="21"/>
  <c r="AD55" i="21" s="1"/>
  <c r="AD65" i="21" s="1"/>
  <c r="AD72" i="21" s="1"/>
  <c r="AC14" i="21"/>
  <c r="AC55" i="21" s="1"/>
  <c r="AC65" i="21" s="1"/>
  <c r="AC72" i="21" s="1"/>
  <c r="AB14" i="21"/>
  <c r="AB55" i="21" s="1"/>
  <c r="AB65" i="21" s="1"/>
  <c r="AB72" i="21" s="1"/>
  <c r="AA14" i="21"/>
  <c r="AA55" i="21" s="1"/>
  <c r="AA65" i="21" s="1"/>
  <c r="AA72" i="21" s="1"/>
  <c r="Z14" i="21"/>
  <c r="Z55" i="21" s="1"/>
  <c r="Z65" i="21" s="1"/>
  <c r="Z72" i="21" s="1"/>
  <c r="Y14" i="21"/>
  <c r="Y55" i="21" s="1"/>
  <c r="Y65" i="21" s="1"/>
  <c r="Y72" i="21" s="1"/>
  <c r="X14" i="21"/>
  <c r="X55" i="21" s="1"/>
  <c r="W14" i="21"/>
  <c r="W55" i="21" s="1"/>
  <c r="W65" i="21" s="1"/>
  <c r="W72" i="21" s="1"/>
  <c r="V14" i="21"/>
  <c r="V55" i="21" s="1"/>
  <c r="V65" i="21" s="1"/>
  <c r="V72" i="21" s="1"/>
  <c r="U14" i="21"/>
  <c r="U55" i="21" s="1"/>
  <c r="U65" i="21" s="1"/>
  <c r="U72" i="21" s="1"/>
  <c r="T14" i="21"/>
  <c r="T55" i="21" s="1"/>
  <c r="T65" i="21" s="1"/>
  <c r="T72" i="21" s="1"/>
  <c r="S14" i="21"/>
  <c r="S55" i="21" s="1"/>
  <c r="R14" i="21"/>
  <c r="R55" i="21" s="1"/>
  <c r="R65" i="21" s="1"/>
  <c r="R72" i="21" s="1"/>
  <c r="Q14" i="21"/>
  <c r="Q55" i="21" s="1"/>
  <c r="Q65" i="21" s="1"/>
  <c r="Q72" i="21" s="1"/>
  <c r="P14" i="21"/>
  <c r="P55" i="21" s="1"/>
  <c r="P65" i="21" s="1"/>
  <c r="P72" i="21" s="1"/>
  <c r="O14" i="21"/>
  <c r="O55" i="21" s="1"/>
  <c r="O65" i="21" s="1"/>
  <c r="O72" i="21" s="1"/>
  <c r="N14" i="21"/>
  <c r="N55" i="21" s="1"/>
  <c r="M14" i="21"/>
  <c r="M55" i="21" s="1"/>
  <c r="M65" i="21" s="1"/>
  <c r="M72" i="21" s="1"/>
  <c r="L14" i="21"/>
  <c r="L55" i="21" s="1"/>
  <c r="L65" i="21" s="1"/>
  <c r="L72" i="21" s="1"/>
  <c r="K14" i="21"/>
  <c r="K55" i="21" s="1"/>
  <c r="K65" i="21" s="1"/>
  <c r="K72" i="21" s="1"/>
  <c r="J14" i="21"/>
  <c r="J55" i="21" s="1"/>
  <c r="J65" i="21" s="1"/>
  <c r="J72" i="21" s="1"/>
  <c r="I14" i="21"/>
  <c r="H14" i="21"/>
  <c r="H55" i="21" s="1"/>
  <c r="H65" i="21" s="1"/>
  <c r="H72" i="21" s="1"/>
  <c r="G14" i="21"/>
  <c r="G55" i="21" s="1"/>
  <c r="G65" i="21" s="1"/>
  <c r="G72" i="21" s="1"/>
  <c r="F14" i="21"/>
  <c r="F55" i="21" s="1"/>
  <c r="F65" i="21" s="1"/>
  <c r="F72" i="21" s="1"/>
  <c r="R49" i="20"/>
  <c r="Q49" i="20"/>
  <c r="P49" i="20"/>
  <c r="K49" i="20"/>
  <c r="H49" i="20"/>
  <c r="G49" i="20"/>
  <c r="F49" i="20"/>
  <c r="R44" i="20"/>
  <c r="Q44" i="20"/>
  <c r="P35" i="20"/>
  <c r="M35" i="20"/>
  <c r="L35" i="20"/>
  <c r="K35" i="20"/>
  <c r="J35" i="20"/>
  <c r="H35" i="20"/>
  <c r="G35" i="20"/>
  <c r="F35" i="20"/>
  <c r="P17" i="20"/>
  <c r="M17" i="20"/>
  <c r="L17" i="20"/>
  <c r="K17" i="20"/>
  <c r="J17" i="20"/>
  <c r="H17" i="20"/>
  <c r="G17" i="20"/>
  <c r="F17" i="20"/>
  <c r="AE86" i="19"/>
  <c r="AL84" i="19"/>
  <c r="AK84" i="19"/>
  <c r="AI84" i="19"/>
  <c r="AJ84" i="19" s="1"/>
  <c r="AH84" i="19"/>
  <c r="AF84" i="19"/>
  <c r="AD84" i="19"/>
  <c r="AE84" i="19" s="1"/>
  <c r="AC84" i="19"/>
  <c r="AB84" i="19"/>
  <c r="AA84" i="19"/>
  <c r="AA87" i="19" s="1"/>
  <c r="Y84" i="19"/>
  <c r="Y87" i="19" s="1"/>
  <c r="X84" i="19"/>
  <c r="W84" i="19"/>
  <c r="V84" i="19"/>
  <c r="U84" i="19"/>
  <c r="S84" i="19"/>
  <c r="R84" i="19"/>
  <c r="Q84" i="19"/>
  <c r="P84" i="19"/>
  <c r="O84" i="19"/>
  <c r="N84" i="19"/>
  <c r="M84" i="19"/>
  <c r="L84" i="19"/>
  <c r="K84" i="19"/>
  <c r="J84" i="19"/>
  <c r="I84" i="19"/>
  <c r="H84" i="19"/>
  <c r="G84" i="19"/>
  <c r="F84" i="19"/>
  <c r="AJ83" i="19"/>
  <c r="AE83" i="19"/>
  <c r="AJ82" i="19"/>
  <c r="AE82" i="19"/>
  <c r="AE81" i="19"/>
  <c r="AE80" i="19"/>
  <c r="AE79" i="19"/>
  <c r="AJ78" i="19"/>
  <c r="AE78" i="19"/>
  <c r="AE77" i="19"/>
  <c r="AJ76" i="19"/>
  <c r="AE76" i="19"/>
  <c r="AJ75" i="19"/>
  <c r="AE75" i="19"/>
  <c r="AJ74" i="19"/>
  <c r="AE74" i="19"/>
  <c r="AJ72" i="19"/>
  <c r="AE72" i="19"/>
  <c r="AJ71" i="19"/>
  <c r="AE71" i="19"/>
  <c r="AL68" i="19"/>
  <c r="AK68" i="19"/>
  <c r="AI68" i="19"/>
  <c r="AI87" i="19" s="1"/>
  <c r="AJ87" i="19" s="1"/>
  <c r="AH68" i="19"/>
  <c r="AF68" i="19"/>
  <c r="AD68" i="19"/>
  <c r="AD87" i="19" s="1"/>
  <c r="AE87" i="19" s="1"/>
  <c r="AC68" i="19"/>
  <c r="AC87" i="19" s="1"/>
  <c r="AB68" i="19"/>
  <c r="X68" i="19"/>
  <c r="W68" i="19"/>
  <c r="V68" i="19"/>
  <c r="U68" i="19"/>
  <c r="T68" i="19"/>
  <c r="T87" i="19" s="1"/>
  <c r="S68" i="19"/>
  <c r="R68" i="19"/>
  <c r="Q68" i="19"/>
  <c r="P68" i="19"/>
  <c r="O68" i="19"/>
  <c r="N68" i="19"/>
  <c r="M68" i="19"/>
  <c r="L68" i="19"/>
  <c r="K68" i="19"/>
  <c r="J68" i="19"/>
  <c r="I68" i="19"/>
  <c r="H68" i="19"/>
  <c r="G68" i="19"/>
  <c r="F68" i="19"/>
  <c r="AJ67" i="19"/>
  <c r="AE67" i="19"/>
  <c r="AJ66" i="19"/>
  <c r="AE66" i="19"/>
  <c r="AE65" i="19"/>
  <c r="AE64" i="19"/>
  <c r="AE63" i="19"/>
  <c r="AJ62" i="19"/>
  <c r="AE62" i="19"/>
  <c r="AE61" i="19"/>
  <c r="AJ60" i="19"/>
  <c r="AE60" i="19"/>
  <c r="AJ58" i="19"/>
  <c r="AE58" i="19"/>
  <c r="AJ57" i="19"/>
  <c r="AE57" i="19"/>
  <c r="AJ53" i="19"/>
  <c r="AE53" i="19"/>
  <c r="AI51" i="19"/>
  <c r="AJ51" i="19" s="1"/>
  <c r="AD51" i="19"/>
  <c r="AD54" i="19" s="1"/>
  <c r="AC51" i="19"/>
  <c r="AC54" i="19" s="1"/>
  <c r="AB51" i="19"/>
  <c r="AB54" i="19" s="1"/>
  <c r="AA51" i="19"/>
  <c r="AA54" i="19" s="1"/>
  <c r="Y51" i="19"/>
  <c r="Y54" i="19" s="1"/>
  <c r="X51" i="19"/>
  <c r="X54" i="19" s="1"/>
  <c r="W51" i="19"/>
  <c r="W54" i="19" s="1"/>
  <c r="V51" i="19"/>
  <c r="V54" i="19" s="1"/>
  <c r="U51" i="19"/>
  <c r="U54" i="19" s="1"/>
  <c r="T51" i="19"/>
  <c r="T54" i="19" s="1"/>
  <c r="S51" i="19"/>
  <c r="S54" i="19" s="1"/>
  <c r="R51" i="19"/>
  <c r="R54" i="19" s="1"/>
  <c r="Q51" i="19"/>
  <c r="Q54" i="19" s="1"/>
  <c r="P51" i="19"/>
  <c r="P54" i="19" s="1"/>
  <c r="O51" i="19"/>
  <c r="O54" i="19" s="1"/>
  <c r="N51" i="19"/>
  <c r="N54" i="19" s="1"/>
  <c r="M51" i="19"/>
  <c r="M54" i="19" s="1"/>
  <c r="L51" i="19"/>
  <c r="L54" i="19" s="1"/>
  <c r="K51" i="19"/>
  <c r="K54" i="19" s="1"/>
  <c r="J51" i="19"/>
  <c r="J54" i="19" s="1"/>
  <c r="I51" i="19"/>
  <c r="I54" i="19" s="1"/>
  <c r="H51" i="19"/>
  <c r="H54" i="19" s="1"/>
  <c r="G51" i="19"/>
  <c r="G54" i="19" s="1"/>
  <c r="F51" i="19"/>
  <c r="F54" i="19" s="1"/>
  <c r="AJ50" i="19"/>
  <c r="AE50" i="19"/>
  <c r="AJ49" i="19"/>
  <c r="AE49" i="19"/>
  <c r="AJ48" i="19"/>
  <c r="AE48" i="19"/>
  <c r="AJ47" i="19"/>
  <c r="AE47" i="19"/>
  <c r="AJ46" i="19"/>
  <c r="AE46" i="19"/>
  <c r="AJ40" i="19"/>
  <c r="AE40" i="19"/>
  <c r="AL38" i="19"/>
  <c r="AL41" i="19" s="1"/>
  <c r="AI38" i="19"/>
  <c r="AI41" i="19" s="1"/>
  <c r="AH38" i="19"/>
  <c r="AH41" i="19" s="1"/>
  <c r="AF38" i="19"/>
  <c r="AF41" i="19" s="1"/>
  <c r="AD38" i="19"/>
  <c r="AE38" i="19" s="1"/>
  <c r="AC38" i="19"/>
  <c r="AC41" i="19" s="1"/>
  <c r="AB38" i="19"/>
  <c r="AB41" i="19" s="1"/>
  <c r="Y38" i="19"/>
  <c r="Y41" i="19" s="1"/>
  <c r="X38" i="19"/>
  <c r="X41" i="19" s="1"/>
  <c r="W38" i="19"/>
  <c r="W41" i="19" s="1"/>
  <c r="V38" i="19"/>
  <c r="V41" i="19" s="1"/>
  <c r="U38" i="19"/>
  <c r="U41" i="19" s="1"/>
  <c r="T38" i="19"/>
  <c r="S38" i="19"/>
  <c r="S41" i="19" s="1"/>
  <c r="R38" i="19"/>
  <c r="R41" i="19" s="1"/>
  <c r="Q38" i="19"/>
  <c r="Q41" i="19" s="1"/>
  <c r="P38" i="19"/>
  <c r="P41" i="19" s="1"/>
  <c r="O38" i="19"/>
  <c r="O41" i="19" s="1"/>
  <c r="N38" i="19"/>
  <c r="N41" i="19" s="1"/>
  <c r="M38" i="19"/>
  <c r="M41" i="19" s="1"/>
  <c r="L38" i="19"/>
  <c r="L41" i="19" s="1"/>
  <c r="K38" i="19"/>
  <c r="K41" i="19" s="1"/>
  <c r="J38" i="19"/>
  <c r="J41" i="19" s="1"/>
  <c r="I38" i="19"/>
  <c r="I41" i="19" s="1"/>
  <c r="H38" i="19"/>
  <c r="H41" i="19" s="1"/>
  <c r="G38" i="19"/>
  <c r="G41" i="19" s="1"/>
  <c r="F38" i="19"/>
  <c r="F41" i="19" s="1"/>
  <c r="AJ37" i="19"/>
  <c r="AE37" i="19"/>
  <c r="AJ36" i="19"/>
  <c r="AE36" i="19"/>
  <c r="AJ35" i="19"/>
  <c r="AE35" i="19"/>
  <c r="AK38" i="19"/>
  <c r="AK41" i="19" s="1"/>
  <c r="AE34" i="19"/>
  <c r="AJ33" i="19"/>
  <c r="AE33" i="19"/>
  <c r="AJ32" i="19"/>
  <c r="AE32" i="19"/>
  <c r="AJ31" i="19"/>
  <c r="AE31" i="19"/>
  <c r="AJ30" i="19"/>
  <c r="AE30" i="19"/>
  <c r="AJ29" i="19"/>
  <c r="AE29" i="19"/>
  <c r="AJ28" i="19"/>
  <c r="AE28" i="19"/>
  <c r="AL26" i="19"/>
  <c r="AK26" i="19"/>
  <c r="AI26" i="19"/>
  <c r="AJ26" i="19" s="1"/>
  <c r="AF26" i="19"/>
  <c r="AD26" i="19"/>
  <c r="AE26" i="19" s="1"/>
  <c r="AC26" i="19"/>
  <c r="AB26" i="19"/>
  <c r="AA26" i="19"/>
  <c r="Y26" i="19"/>
  <c r="Y42" i="19" s="1"/>
  <c r="X26" i="19"/>
  <c r="X42" i="19" s="1"/>
  <c r="W26" i="19"/>
  <c r="V26" i="19"/>
  <c r="U26" i="19"/>
  <c r="U42" i="19" s="1"/>
  <c r="T26" i="19"/>
  <c r="T42" i="19" s="1"/>
  <c r="S26" i="19"/>
  <c r="S42" i="19" s="1"/>
  <c r="R26" i="19"/>
  <c r="Q26" i="19"/>
  <c r="Q42" i="19" s="1"/>
  <c r="P26" i="19"/>
  <c r="O26" i="19"/>
  <c r="O42" i="19" s="1"/>
  <c r="N26" i="19"/>
  <c r="N42" i="19" s="1"/>
  <c r="M26" i="19"/>
  <c r="M42" i="19" s="1"/>
  <c r="L26" i="19"/>
  <c r="L42" i="19" s="1"/>
  <c r="K26" i="19"/>
  <c r="K42" i="19" s="1"/>
  <c r="J26" i="19"/>
  <c r="J42" i="19" s="1"/>
  <c r="I26" i="19"/>
  <c r="H26" i="19"/>
  <c r="H42" i="19" s="1"/>
  <c r="G26" i="19"/>
  <c r="G42" i="19" s="1"/>
  <c r="F26" i="19"/>
  <c r="F42" i="19" s="1"/>
  <c r="AJ25" i="19"/>
  <c r="AE25" i="19"/>
  <c r="AJ24" i="19"/>
  <c r="AE24" i="19"/>
  <c r="AJ23" i="19"/>
  <c r="AE23" i="19"/>
  <c r="AJ22" i="19"/>
  <c r="AE22" i="19"/>
  <c r="AJ21" i="19"/>
  <c r="AE21" i="19"/>
  <c r="AJ20" i="19"/>
  <c r="AE20" i="19"/>
  <c r="AJ19" i="19"/>
  <c r="AE19" i="19"/>
  <c r="AJ18" i="19"/>
  <c r="AE18" i="19"/>
  <c r="AJ17" i="19"/>
  <c r="AE17" i="19"/>
  <c r="AJ16" i="19"/>
  <c r="AE16" i="19"/>
  <c r="AJ15" i="19"/>
  <c r="AE15" i="19"/>
  <c r="AJ14" i="19"/>
  <c r="AE14" i="19"/>
  <c r="AJ13" i="19"/>
  <c r="AE13" i="19"/>
  <c r="W42" i="19" l="1"/>
  <c r="I42" i="19"/>
  <c r="AK42" i="19"/>
  <c r="V42" i="19"/>
  <c r="AO83" i="22"/>
  <c r="AN83" i="22"/>
  <c r="AP83" i="22"/>
  <c r="AT84" i="22"/>
  <c r="AV84" i="22" s="1"/>
  <c r="AT54" i="22"/>
  <c r="AV54" i="22" s="1"/>
  <c r="AQ53" i="22"/>
  <c r="AM24" i="22"/>
  <c r="AN24" i="22" s="1"/>
  <c r="AO23" i="22"/>
  <c r="AP23" i="22" s="1"/>
  <c r="U87" i="19"/>
  <c r="U88" i="19" s="1"/>
  <c r="L87" i="19"/>
  <c r="L88" i="19" s="1"/>
  <c r="P42" i="19"/>
  <c r="R42" i="19"/>
  <c r="P129" i="21"/>
  <c r="P132" i="21" s="1"/>
  <c r="AG129" i="21"/>
  <c r="AG132" i="21" s="1"/>
  <c r="H129" i="21"/>
  <c r="H132" i="21" s="1"/>
  <c r="AB129" i="21"/>
  <c r="AB132" i="21" s="1"/>
  <c r="R87" i="19"/>
  <c r="R88" i="19" s="1"/>
  <c r="M129" i="21"/>
  <c r="M132" i="21" s="1"/>
  <c r="AC129" i="21"/>
  <c r="I87" i="19"/>
  <c r="I88" i="19" s="1"/>
  <c r="L129" i="21"/>
  <c r="L132" i="21" s="1"/>
  <c r="U129" i="21"/>
  <c r="U132" i="21" s="1"/>
  <c r="K87" i="19"/>
  <c r="K88" i="19" s="1"/>
  <c r="S87" i="19"/>
  <c r="S88" i="19" s="1"/>
  <c r="F129" i="21"/>
  <c r="F132" i="21" s="1"/>
  <c r="V129" i="21"/>
  <c r="V132" i="21" s="1"/>
  <c r="AD129" i="21"/>
  <c r="AD132" i="21" s="1"/>
  <c r="P87" i="19"/>
  <c r="P88" i="19" s="1"/>
  <c r="Q87" i="19"/>
  <c r="Q88" i="19" s="1"/>
  <c r="H37" i="20"/>
  <c r="H40" i="20" s="1"/>
  <c r="H44" i="20" s="1"/>
  <c r="G129" i="21"/>
  <c r="G132" i="21" s="1"/>
  <c r="O129" i="21"/>
  <c r="O132" i="21" s="1"/>
  <c r="W129" i="21"/>
  <c r="W132" i="21" s="1"/>
  <c r="H87" i="19"/>
  <c r="H88" i="19" s="1"/>
  <c r="J37" i="20"/>
  <c r="J40" i="20" s="1"/>
  <c r="T129" i="21"/>
  <c r="T132" i="21" s="1"/>
  <c r="J87" i="19"/>
  <c r="J88" i="19" s="1"/>
  <c r="AL42" i="19"/>
  <c r="K37" i="20"/>
  <c r="K40" i="20" s="1"/>
  <c r="K44" i="20" s="1"/>
  <c r="AF87" i="19"/>
  <c r="AF88" i="19" s="1"/>
  <c r="M87" i="19"/>
  <c r="M88" i="19" s="1"/>
  <c r="F87" i="19"/>
  <c r="F88" i="19" s="1"/>
  <c r="G87" i="19"/>
  <c r="G88" i="19" s="1"/>
  <c r="O87" i="19"/>
  <c r="O88" i="19" s="1"/>
  <c r="W87" i="19"/>
  <c r="W88" i="19" s="1"/>
  <c r="L37" i="20"/>
  <c r="L40" i="20" s="1"/>
  <c r="J129" i="21"/>
  <c r="J132" i="21" s="1"/>
  <c r="R129" i="21"/>
  <c r="R132" i="21" s="1"/>
  <c r="Z129" i="21"/>
  <c r="Z132" i="21" s="1"/>
  <c r="AI129" i="21"/>
  <c r="AI132" i="21" s="1"/>
  <c r="Q129" i="21"/>
  <c r="Q132" i="21" s="1"/>
  <c r="AB42" i="19"/>
  <c r="X87" i="19"/>
  <c r="M37" i="20"/>
  <c r="K129" i="21"/>
  <c r="K132" i="21" s="1"/>
  <c r="AA129" i="21"/>
  <c r="AA132" i="21" s="1"/>
  <c r="AL129" i="21"/>
  <c r="AL132" i="21" s="1"/>
  <c r="V87" i="19"/>
  <c r="V88" i="19" s="1"/>
  <c r="AH129" i="21"/>
  <c r="AH132" i="21" s="1"/>
  <c r="AC42" i="19"/>
  <c r="T88" i="19"/>
  <c r="AB87" i="19"/>
  <c r="AB88" i="19" s="1"/>
  <c r="P37" i="20"/>
  <c r="P40" i="20" s="1"/>
  <c r="P44" i="20" s="1"/>
  <c r="N87" i="19"/>
  <c r="N88" i="19" s="1"/>
  <c r="Y129" i="21"/>
  <c r="Y132" i="21" s="1"/>
  <c r="F37" i="20"/>
  <c r="F40" i="20" s="1"/>
  <c r="F44" i="20" s="1"/>
  <c r="AF42" i="19"/>
  <c r="G37" i="20"/>
  <c r="G40" i="20" s="1"/>
  <c r="G44" i="20" s="1"/>
  <c r="AI42" i="19"/>
  <c r="AJ42" i="19" s="1"/>
  <c r="AJ41" i="19"/>
  <c r="AE54" i="19"/>
  <c r="AD88" i="19"/>
  <c r="AE88" i="19" s="1"/>
  <c r="AA88" i="19"/>
  <c r="AC88" i="19"/>
  <c r="AI54" i="19"/>
  <c r="AE68" i="19"/>
  <c r="AJ38" i="19"/>
  <c r="AE51" i="19"/>
  <c r="AD41" i="19"/>
  <c r="AJ68" i="19"/>
  <c r="AQ83" i="22" l="1"/>
  <c r="AR53" i="22"/>
  <c r="AS53" i="22" s="1"/>
  <c r="AO24" i="22"/>
  <c r="AP24" i="22" s="1"/>
  <c r="AQ23" i="22"/>
  <c r="AR23" i="22" s="1"/>
  <c r="AE41" i="19"/>
  <c r="AD42" i="19"/>
  <c r="AE42" i="19" s="1"/>
  <c r="AI88" i="19"/>
  <c r="AJ88" i="19" s="1"/>
  <c r="AJ54" i="19"/>
  <c r="AR83" i="22" l="1"/>
  <c r="AT53" i="22"/>
  <c r="AV53" i="22" s="1"/>
  <c r="AV56" i="22" s="1"/>
  <c r="AV65" i="22" s="1"/>
  <c r="AS23" i="22"/>
  <c r="AT23" i="22" s="1"/>
  <c r="AQ24" i="22"/>
  <c r="AR24" i="22" s="1"/>
  <c r="AC13" i="5"/>
  <c r="AC22" i="5" s="1"/>
  <c r="AC32" i="5" s="1"/>
  <c r="AC35" i="5" s="1"/>
  <c r="AC39" i="5" s="1"/>
  <c r="AS83" i="22" l="1"/>
  <c r="AV23" i="22"/>
  <c r="AS24" i="22"/>
  <c r="AT24" i="22" s="1"/>
  <c r="AV24" i="22" s="1"/>
  <c r="AB13" i="5"/>
  <c r="AB22" i="5" s="1"/>
  <c r="AB32" i="5" s="1"/>
  <c r="AB35" i="5" s="1"/>
  <c r="AB39" i="5" s="1"/>
  <c r="AA13" i="5"/>
  <c r="AA22" i="5" s="1"/>
  <c r="AA32" i="5" s="1"/>
  <c r="AA35" i="5" s="1"/>
  <c r="AA39" i="5" s="1"/>
  <c r="Z13" i="5"/>
  <c r="Z22" i="5" s="1"/>
  <c r="Z32" i="5" s="1"/>
  <c r="Z35" i="5" s="1"/>
  <c r="Z39" i="5" s="1"/>
  <c r="W35" i="5"/>
  <c r="W39" i="5" s="1"/>
  <c r="X13" i="5"/>
  <c r="X22" i="5" s="1"/>
  <c r="X32" i="5" s="1"/>
  <c r="X35" i="5" s="1"/>
  <c r="X39" i="5" s="1"/>
  <c r="W13" i="5"/>
  <c r="W22" i="5" s="1"/>
  <c r="V13" i="5"/>
  <c r="V22" i="5" s="1"/>
  <c r="V32" i="5" s="1"/>
  <c r="V35" i="5" s="1"/>
  <c r="V39" i="5" s="1"/>
  <c r="U13" i="5"/>
  <c r="U22" i="5" s="1"/>
  <c r="U32" i="5" s="1"/>
  <c r="U35" i="5" s="1"/>
  <c r="U39" i="5" s="1"/>
  <c r="AT83" i="22" l="1"/>
  <c r="AV83" i="22" s="1"/>
  <c r="AV26" i="22"/>
  <c r="AV35" i="22" s="1"/>
  <c r="Y13" i="5"/>
  <c r="Y22" i="5" s="1"/>
  <c r="Y32" i="5" s="1"/>
  <c r="Y35" i="5" s="1"/>
  <c r="Y39" i="5" s="1"/>
  <c r="P13" i="5" l="1"/>
  <c r="G13" i="5"/>
  <c r="G22" i="5" s="1"/>
  <c r="G32" i="5" s="1"/>
  <c r="G35" i="5" s="1"/>
  <c r="G39" i="5" s="1"/>
  <c r="T13" i="5" l="1"/>
  <c r="T22" i="5" s="1"/>
  <c r="T32" i="5" s="1"/>
  <c r="T35" i="5" s="1"/>
  <c r="T39" i="5" s="1"/>
  <c r="R13" i="5"/>
  <c r="R22" i="5" s="1"/>
  <c r="R32" i="5" s="1"/>
  <c r="R35" i="5" s="1"/>
  <c r="R39" i="5" s="1"/>
  <c r="Q13" i="5"/>
  <c r="Q22" i="5" s="1"/>
  <c r="Q32" i="5" s="1"/>
  <c r="Q35" i="5" s="1"/>
  <c r="Q39" i="5" s="1"/>
  <c r="P22" i="5"/>
  <c r="P32" i="5" s="1"/>
  <c r="P35" i="5" s="1"/>
  <c r="P39" i="5" s="1"/>
  <c r="O13" i="5"/>
  <c r="O22" i="5" s="1"/>
  <c r="O32" i="5" s="1"/>
  <c r="O35" i="5" s="1"/>
  <c r="O39" i="5" s="1"/>
  <c r="N13" i="5"/>
  <c r="N22" i="5" s="1"/>
  <c r="N32" i="5" s="1"/>
  <c r="N35" i="5" s="1"/>
  <c r="N39" i="5" s="1"/>
  <c r="M13" i="5"/>
  <c r="M22" i="5" s="1"/>
  <c r="M32" i="5" s="1"/>
  <c r="M35" i="5" s="1"/>
  <c r="M39" i="5" s="1"/>
  <c r="L13" i="5"/>
  <c r="L22" i="5" s="1"/>
  <c r="L32" i="5" s="1"/>
  <c r="L35" i="5" s="1"/>
  <c r="L39" i="5" s="1"/>
  <c r="K13" i="5"/>
  <c r="K22" i="5" s="1"/>
  <c r="K32" i="5" s="1"/>
  <c r="K35" i="5" s="1"/>
  <c r="K39" i="5" s="1"/>
  <c r="I13" i="5"/>
  <c r="I22" i="5" s="1"/>
  <c r="I32" i="5" s="1"/>
  <c r="I35" i="5" s="1"/>
  <c r="I39" i="5" s="1"/>
  <c r="H13" i="5"/>
  <c r="H22" i="5" s="1"/>
  <c r="H32" i="5" s="1"/>
  <c r="H35" i="5" s="1"/>
  <c r="H39" i="5" s="1"/>
  <c r="F13" i="5"/>
  <c r="F22" i="5" s="1"/>
  <c r="F32" i="5" s="1"/>
  <c r="F35" i="5" s="1"/>
  <c r="F39" i="5" s="1"/>
  <c r="S13" i="5" l="1"/>
  <c r="S22" i="5" s="1"/>
  <c r="S32" i="5" s="1"/>
  <c r="S35" i="5" s="1"/>
  <c r="S39" i="5" s="1"/>
  <c r="J13" i="5"/>
  <c r="J22" i="5" s="1"/>
  <c r="J32" i="5" s="1"/>
  <c r="J35" i="5" s="1"/>
  <c r="J39" i="5" s="1"/>
</calcChain>
</file>

<file path=xl/sharedStrings.xml><?xml version="1.0" encoding="utf-8"?>
<sst xmlns="http://schemas.openxmlformats.org/spreadsheetml/2006/main" count="2709" uniqueCount="492">
  <si>
    <t>3</t>
  </si>
  <si>
    <t>5</t>
  </si>
  <si>
    <t>6</t>
  </si>
  <si>
    <t>7</t>
  </si>
  <si>
    <t>8</t>
  </si>
  <si>
    <t>9</t>
  </si>
  <si>
    <t>Дисклеймер</t>
  </si>
  <si>
    <t xml:space="preserve">Капитал </t>
  </si>
  <si>
    <t>млн м3</t>
  </si>
  <si>
    <t>Экспорт</t>
  </si>
  <si>
    <t>Транзит</t>
  </si>
  <si>
    <t>Caspi Bitum (50%)</t>
  </si>
  <si>
    <t>Петромидия (100%)</t>
  </si>
  <si>
    <t>Вега (100%)</t>
  </si>
  <si>
    <t>%</t>
  </si>
  <si>
    <t>млн барр.*</t>
  </si>
  <si>
    <t xml:space="preserve"> </t>
  </si>
  <si>
    <t>−</t>
  </si>
  <si>
    <t>-</t>
  </si>
  <si>
    <t>4.2</t>
  </si>
  <si>
    <t>4.1</t>
  </si>
  <si>
    <t>Анықтама</t>
  </si>
  <si>
    <t>2тқ 2021</t>
  </si>
  <si>
    <t>Мазмұны</t>
  </si>
  <si>
    <t>Дайындық негізі және Дисклеймер</t>
  </si>
  <si>
    <t>Топ туралы ақпарат</t>
  </si>
  <si>
    <t>Қаржылық есептілік</t>
  </si>
  <si>
    <t>Қаржылық жағдай туралы шоғырландырылған есеп</t>
  </si>
  <si>
    <t>Кірістер мен шығындар туралы шоғырландырылған есеп</t>
  </si>
  <si>
    <t>Кірістер мен шығындар туралы шоғырландырылған есеп (жаңа ұсыныс)</t>
  </si>
  <si>
    <t>Ақша қаражатының қозғалысы туралы шоғырландырылған есеп</t>
  </si>
  <si>
    <t>Операциялық көрсеткіштер</t>
  </si>
  <si>
    <t>Көмірсутек шикізатын өңдеу көлемі</t>
  </si>
  <si>
    <t>Қысқартулар тізімі</t>
  </si>
  <si>
    <t>Дайындық негізі</t>
  </si>
  <si>
    <t>ҚМГ осы құжатқа енгізілген шоғырландырылған қаржылық</t>
  </si>
  <si>
    <t>есептілікті Халықаралық қаржылық есептілік стандарттары</t>
  </si>
  <si>
    <t>кеңесі («ХҚЕС») бекіткен қаржылық есептіліктің халықаралық</t>
  </si>
  <si>
    <t xml:space="preserve">стандарттарына («ХҚЕС») сәйкес дайындайды. Шоғырландырылған </t>
  </si>
  <si>
    <t xml:space="preserve">қаржылық есептілікке енгізілген Топ субъектілерінің әрқайсысының </t>
  </si>
  <si>
    <t xml:space="preserve">қаржылық есептілік элементтері ұйымдар жұмыс істейтін негізгі </t>
  </si>
  <si>
    <t xml:space="preserve">экономикалық ортаның валютасын қолдану арқылы бағаланады </t>
  </si>
  <si>
    <t xml:space="preserve">(«функционалды валюта»). Шоғырландырылған қаржылық есептілік </t>
  </si>
  <si>
    <t>Компанияның функционалды валютасы болып табылатын теңгемен ұсынылған.</t>
  </si>
  <si>
    <t xml:space="preserve">Бұл құжат сату немесе шақыру бойынша ұсыныс болып табылмайды, </t>
  </si>
  <si>
    <t>қандай да бір бағалы қағаздарды сатып алуға жазылу туралы кез келген</t>
  </si>
  <si>
    <t>міндеттеме немесе инвестициялық шешімнің негізі болып табылмайды.</t>
  </si>
  <si>
    <t>Бұл құжаттар бағалы қағаздарды орналастыру құжаты болып табылмайды.</t>
  </si>
  <si>
    <t xml:space="preserve">Осы құжаттағы ақпаратқа немесе оның толықтығына, дәлдігіне немесе әділдігіне </t>
  </si>
  <si>
    <t>қатысты қандай да бір мақсат үшін ешқандай сенімділік орналастырылмайды.</t>
  </si>
  <si>
    <t xml:space="preserve">Осы құжаттағы ақпараттың немесе пікірлердің әділдігіне, дәлдігіне, барабарлығына, </t>
  </si>
  <si>
    <t xml:space="preserve">толықтығына немесе дұрыстығына немесе кез келген қосымша ақпаратқа ешбір </t>
  </si>
  <si>
    <t>ұсыныс немесе кепілдік қабылданбайды және оған сүйенуге болмайды.</t>
  </si>
  <si>
    <t xml:space="preserve">Brent орташа бағасы </t>
  </si>
  <si>
    <t>1тқ 2021</t>
  </si>
  <si>
    <t>1тқ 2015</t>
  </si>
  <si>
    <t>2тқ 2015</t>
  </si>
  <si>
    <t>3тқ 2015</t>
  </si>
  <si>
    <t>4тқ 2015</t>
  </si>
  <si>
    <t>1тқ 2016</t>
  </si>
  <si>
    <t>2тқ 2016</t>
  </si>
  <si>
    <t>3тқ 2016</t>
  </si>
  <si>
    <t>4тқ 2016</t>
  </si>
  <si>
    <t>1тқ 2017</t>
  </si>
  <si>
    <t>2тқ 2017</t>
  </si>
  <si>
    <t>3тқ 2017</t>
  </si>
  <si>
    <t>4тқ 2017</t>
  </si>
  <si>
    <t>1тқ 2018</t>
  </si>
  <si>
    <t>2тқ 2018</t>
  </si>
  <si>
    <t>3тқ 2018</t>
  </si>
  <si>
    <t>4тқ 2018</t>
  </si>
  <si>
    <t>1тқ 2019</t>
  </si>
  <si>
    <t>2тқ 2019</t>
  </si>
  <si>
    <t>3тқ 2019</t>
  </si>
  <si>
    <t>4тқ 2019</t>
  </si>
  <si>
    <t>1тқ 2020</t>
  </si>
  <si>
    <t>2тқ 2020</t>
  </si>
  <si>
    <t>3тқ 2020</t>
  </si>
  <si>
    <t>4тқ 2020</t>
  </si>
  <si>
    <t>Түсім</t>
  </si>
  <si>
    <t>Өзіндік құн</t>
  </si>
  <si>
    <t>Жалпы пайда</t>
  </si>
  <si>
    <t>Активтер</t>
  </si>
  <si>
    <t>Ұзақ мерзімді активтер</t>
  </si>
  <si>
    <t>Негізгі құралдар</t>
  </si>
  <si>
    <t>Барлау және бағалау бойынша активтер</t>
  </si>
  <si>
    <t>Инвестициялық жылжымайтын мүлік</t>
  </si>
  <si>
    <t>Материалдық емес активтер</t>
  </si>
  <si>
    <t>Бірлескен кәсіпорындар мен қауымдасқан кәсіпорындарға инвестициялар</t>
  </si>
  <si>
    <t>Ұзақ мерзімді активтер үшін аванстар</t>
  </si>
  <si>
    <t>Табыс салығы бойынша алдын ала төлем</t>
  </si>
  <si>
    <t>Байланысты тұлғалардың несиелері мен дебиторлық қарыз</t>
  </si>
  <si>
    <t>Басқа айналым активтері</t>
  </si>
  <si>
    <t>Басқа ұзақ мерзімді қаржы активтері</t>
  </si>
  <si>
    <t>Басқа ұзақ мерзімді қаржылық емес активтер</t>
  </si>
  <si>
    <t>Ақша қаражаттары мен олардың баламалары</t>
  </si>
  <si>
    <t>Жалпы активтер</t>
  </si>
  <si>
    <t>Капитал және міндеттемелер</t>
  </si>
  <si>
    <t>Жарғылық капитал</t>
  </si>
  <si>
    <t>Қосымша төленген капитал</t>
  </si>
  <si>
    <t>Басқа капитал</t>
  </si>
  <si>
    <t>Есептілік валютасын қайта есептеуден Резерв</t>
  </si>
  <si>
    <t>Бөлінбеген пайда</t>
  </si>
  <si>
    <t>Бас компанияның акционерлеріне қатысты</t>
  </si>
  <si>
    <t>Бақыланбайтын қатысу үлесі</t>
  </si>
  <si>
    <t>Жалпы капитал</t>
  </si>
  <si>
    <t>Ұзақ мерзімді міндеттемелер</t>
  </si>
  <si>
    <t xml:space="preserve">Қарыздар </t>
  </si>
  <si>
    <t>Резервтер</t>
  </si>
  <si>
    <t>Кейінге қалдырылған салық бойынша міндеттемелер</t>
  </si>
  <si>
    <t>Қаржылық кепілдіктер</t>
  </si>
  <si>
    <t>Жалдау бойынша міндеттемелер</t>
  </si>
  <si>
    <t>«Солтүстік-Каспий жобасында» қосымша үлес алғаны үшін төленеді</t>
  </si>
  <si>
    <t>Мұнай жеткізу шарттары бойынша алдын ала төлем</t>
  </si>
  <si>
    <t>Басқа ұзақ мерзімді міндеттемелер</t>
  </si>
  <si>
    <t>Басқа ұзақ мерзімді қаржылық міндеттемелер</t>
  </si>
  <si>
    <t>Қазіргі жауапкершілік</t>
  </si>
  <si>
    <t>Несиелер</t>
  </si>
  <si>
    <t>Төлеуге жататын табыс салығы</t>
  </si>
  <si>
    <t>Сауда кредиторлық қарыз</t>
  </si>
  <si>
    <t>Төлеуге жататын басқа салықтар</t>
  </si>
  <si>
    <t>Туынды қаржылық құралдар</t>
  </si>
  <si>
    <t>Басқа қысқа мерзімді міндеттемелер</t>
  </si>
  <si>
    <t>Басқа ағымдағы қаржылық емес міндеттемелер</t>
  </si>
  <si>
    <t>Басқа ағымдағы қаржылық міндеттемелер</t>
  </si>
  <si>
    <t>млн теңге</t>
  </si>
  <si>
    <t>31 Наурыз 2017</t>
  </si>
  <si>
    <t>30 Маусым 2017</t>
  </si>
  <si>
    <t>30 Қыркүйек 2017</t>
  </si>
  <si>
    <t>31 Желтоқсан 2017</t>
  </si>
  <si>
    <t>31 Наурыз 2018</t>
  </si>
  <si>
    <t>30 Маусым 2018</t>
  </si>
  <si>
    <t>30 Қыркүйек 2018</t>
  </si>
  <si>
    <t>31 Желтоқсан 2018</t>
  </si>
  <si>
    <t>31 Наурыз 2019</t>
  </si>
  <si>
    <t>30 Маусым 2019</t>
  </si>
  <si>
    <t>30 Қыркүйек 2019</t>
  </si>
  <si>
    <t>31 Желтоқсан 2019</t>
  </si>
  <si>
    <t>31 Желтоқсан 2019  (қайта есептелген)</t>
  </si>
  <si>
    <t>31 Наурыз 2020</t>
  </si>
  <si>
    <t>30 Маусым 2020</t>
  </si>
  <si>
    <t>30 Қыркүйек 2020</t>
  </si>
  <si>
    <t>31 Желтоқсан 2020</t>
  </si>
  <si>
    <t>31 Наурыз 2021</t>
  </si>
  <si>
    <t>30 Маусым 2021</t>
  </si>
  <si>
    <t>Сатуға арналған активтерге жіктелген міндеттемелер</t>
  </si>
  <si>
    <t xml:space="preserve">Жалпы міндеттемелер </t>
  </si>
  <si>
    <t>Жалпы капитал мен міндеттемелер</t>
  </si>
  <si>
    <t>Теңгенің орташа бағасы</t>
  </si>
  <si>
    <t>Кезең соңындағы бағасы</t>
  </si>
  <si>
    <t>Мұнай мен конденсат өндірісі</t>
  </si>
  <si>
    <t>МҰНАЙ ӨНДІРУ</t>
  </si>
  <si>
    <t>"Қарашығанақ Петролеум Оперейтинг б.в." (10%)</t>
  </si>
  <si>
    <t>мың. барр.*</t>
  </si>
  <si>
    <t>Табиғи және ілеспе газды өндіру</t>
  </si>
  <si>
    <t>PRMS халықаралық стандарттарына сәйкес дайындалған көмірсутек қоры</t>
  </si>
  <si>
    <t>Дәлелденген және
ықтимал резервтер (2Р)</t>
  </si>
  <si>
    <t xml:space="preserve">млн баррель көмірсутектер
</t>
  </si>
  <si>
    <t>млн тонн көмірсутектер</t>
  </si>
  <si>
    <t>Операциялық активтер</t>
  </si>
  <si>
    <t>Операциялық емес активтер</t>
  </si>
  <si>
    <t>Жалпы операциялық активтер</t>
  </si>
  <si>
    <t>Жалпы операциялық емес активтер</t>
  </si>
  <si>
    <t>Барлығы операциялық үлесті қосқанда</t>
  </si>
  <si>
    <t>Каспий құбыр консорциумы</t>
  </si>
  <si>
    <t>Мұнайды теңіз арқылы тасымалдау</t>
  </si>
  <si>
    <t>Каспий теңізі</t>
  </si>
  <si>
    <t>Ашық теңіз (Қара, Жерорта)</t>
  </si>
  <si>
    <t>мың тонна</t>
  </si>
  <si>
    <t>мың барр.*</t>
  </si>
  <si>
    <t>Мұнайды магистральдық мұнай құбыры арқылы тасымалдау</t>
  </si>
  <si>
    <t>* Бұл ақпарат тек ақпараттық мақсаттарда ғана ұсынылған</t>
  </si>
  <si>
    <t>** Мұнай тасымалдаудың шоғырландырылған көлемі ҚМГ операциялық үлесін ескере отырып, әрбір жеке құбыр желісі</t>
  </si>
  <si>
    <t>компаниясының мұнай тасымалдау көлемін ескереді. Кейбір көлемдерді екі немесе үш құбыр компаниялары тасымалдауы</t>
  </si>
  <si>
    <t>мүмкін және бұл көлемдер мұнай тасымалдаудың шоғырландырылған көлемінде бір реттен артық есепке алынады</t>
  </si>
  <si>
    <t>Өңдеу көлемдері</t>
  </si>
  <si>
    <t>Көмірсутекті өңдеу көлемі</t>
  </si>
  <si>
    <t>АМӨЗ (100%)</t>
  </si>
  <si>
    <t>ПМХЗ (100%)</t>
  </si>
  <si>
    <t>Жалпы ҚР</t>
  </si>
  <si>
    <t>- Қауымдастырылған компания</t>
  </si>
  <si>
    <t>ҚК</t>
  </si>
  <si>
    <t>- Акционерлік қоғам</t>
  </si>
  <si>
    <t>АҚ</t>
  </si>
  <si>
    <t>- Еншілес ұйым</t>
  </si>
  <si>
    <t>ЕҰ</t>
  </si>
  <si>
    <t>ҚМГ</t>
  </si>
  <si>
    <t>- Қосылған құн салығы</t>
  </si>
  <si>
    <t>ҚҚС</t>
  </si>
  <si>
    <t>- Ұлттық компания</t>
  </si>
  <si>
    <t>ҰК</t>
  </si>
  <si>
    <t>- Бірлескен кәсіпорын</t>
  </si>
  <si>
    <t>БК</t>
  </si>
  <si>
    <t>1тқ 2018 қайта есептелген</t>
  </si>
  <si>
    <t>Ұзақ мерзімді банк салымдары</t>
  </si>
  <si>
    <t>Пайдалану құқығы нысанындағы активтер</t>
  </si>
  <si>
    <t>Мерзімі ұзартылған салық бойынша активтер</t>
  </si>
  <si>
    <t>Өтелуге жататын ҚҚС</t>
  </si>
  <si>
    <t>Байланысты тараптардан алынған қарыздар және дебиторлық берешек</t>
  </si>
  <si>
    <t>Ағымдағы активтері</t>
  </si>
  <si>
    <t>Тауарлы-материалдық қорлар</t>
  </si>
  <si>
    <t>Сауда дебиторлық берешек</t>
  </si>
  <si>
    <t>Қысқа мерзімді банк салымдары</t>
  </si>
  <si>
    <t>Басқа да ағымдағы қаржылық емес активтер</t>
  </si>
  <si>
    <t>Басқа да ағымдағы қаржылық активтер</t>
  </si>
  <si>
    <t>Сатуға арналған деп жіктелген активтер</t>
  </si>
  <si>
    <t>Жалпы және әкімшілік шығыстар</t>
  </si>
  <si>
    <t>Тасымалдау және өткізу бойынша шығыстар</t>
  </si>
  <si>
    <t>Негізгі құралдардың, материалдық емес активтердің және барлау мен бағалау бойынша активтердің құнсыздану және барлау шығыстары</t>
  </si>
  <si>
    <t>Гудвилдың құнсыздануы</t>
  </si>
  <si>
    <t>Басқа операциялық кірістер</t>
  </si>
  <si>
    <t>Басқа операциялық шығындар</t>
  </si>
  <si>
    <t>Негізгі құралдарды, материалдық емес активтерді және инвестициялық жылжымайтын мүлікті шығарудан болған шығын, таза</t>
  </si>
  <si>
    <t>Теріс бағамдық айырмашылық, таза</t>
  </si>
  <si>
    <t>Қаржылық кіріс</t>
  </si>
  <si>
    <t>Қаржылық шығындар</t>
  </si>
  <si>
    <t xml:space="preserve">Бірлескен кәсіпорындарға инвестициялардың құнсыздануының  қалпына келуі </t>
  </si>
  <si>
    <t>Сатуға арналған ретінде жіктелген активтердің құнсыздануы</t>
  </si>
  <si>
    <t>Берілген несиелердің құнсыздануы</t>
  </si>
  <si>
    <t>Еншілес ұйымдарды шығарудан түсетін пайда</t>
  </si>
  <si>
    <t>Бірлескен кәсіпорындар мен қауымдасқан кәсіпорындардан түсетін табыс үлесі, таза</t>
  </si>
  <si>
    <t>Табысқа салынатын салық алдындағы пайда</t>
  </si>
  <si>
    <t>Табыс салығы бойынша шығыстар</t>
  </si>
  <si>
    <t>Тоқтатылған қызмет</t>
  </si>
  <si>
    <t>Кезеңдегі таза пайда</t>
  </si>
  <si>
    <t>2019 (қайта есептелген)</t>
  </si>
  <si>
    <t>Түсім және өзге де кірістер</t>
  </si>
  <si>
    <t>Еншілес ұйымдарды шығарудан түсетін кіріс</t>
  </si>
  <si>
    <t>Жалпы табыс және басқа кірістер</t>
  </si>
  <si>
    <t>Шығыстар мен шығындар</t>
  </si>
  <si>
    <t>Сатып алынған мұнайдың, мұнай өнімдерінің және басқа материалдардың құны</t>
  </si>
  <si>
    <t>Өндірістік шығындар</t>
  </si>
  <si>
    <t>Табыс салығынан басқа салықтар</t>
  </si>
  <si>
    <t>Тозу, тасылу және амортизация</t>
  </si>
  <si>
    <t>Негізгі құралдардың, материалдық емес активтердің және барлау және бағалау жөніндегі активтердің құнсыздануы</t>
  </si>
  <si>
    <t>Барлау бойынша шығыстар</t>
  </si>
  <si>
    <t>Бірлескен кәсіпорындарға инвестициялардың құнсыздануының қалпына келтіру</t>
  </si>
  <si>
    <t>Еншілес ұйымдардың шығуынан болған залал</t>
  </si>
  <si>
    <t>Басқа шығындар</t>
  </si>
  <si>
    <t>Оң / (теріс) бағамдық айырмашылық, таза</t>
  </si>
  <si>
    <t>Жалпы шығыстар мен шығындар</t>
  </si>
  <si>
    <t>Жалғастырылған қызметтен бір жылдық табыс</t>
  </si>
  <si>
    <t>Бір жылдағы таза пайда</t>
  </si>
  <si>
    <t>Бас компанияның акционерлері</t>
  </si>
  <si>
    <t>3А 2019</t>
  </si>
  <si>
    <t>3А 2019 (қайта есептелген)</t>
  </si>
  <si>
    <t>6А 2019</t>
  </si>
  <si>
    <t>6А 2019 (қайта есептелген)</t>
  </si>
  <si>
    <t>9А 2019</t>
  </si>
  <si>
    <t>9А 2019 (қайта есептелген)</t>
  </si>
  <si>
    <t>3А 2020</t>
  </si>
  <si>
    <t>6А 2020</t>
  </si>
  <si>
    <t>9А 2020</t>
  </si>
  <si>
    <t>3А 2021</t>
  </si>
  <si>
    <t>6А 2021</t>
  </si>
  <si>
    <t xml:space="preserve">Ақша қаражатының қозғалысы туралы шоғырландырылған есеп </t>
  </si>
  <si>
    <t>Операциялық қызметтен түсетін ақша қаражаттарының қозғалысы</t>
  </si>
  <si>
    <t>Жалғастырылған қызметтен түскен табыс салығы алдындағы пайда</t>
  </si>
  <si>
    <t>Түзетулер:</t>
  </si>
  <si>
    <t>Тозу, тауысылу және амортизация (тоқтатылған операцияларды қосқанда)</t>
  </si>
  <si>
    <t>Қаржылық шығындар (тоқтатылған операцияларды қосқанда)</t>
  </si>
  <si>
    <t>Қаржылық кіріс (тоқтатылған қызметтен қоса)</t>
  </si>
  <si>
    <t>Мұнай өнімдері бойынша туынды қаржы құралдарынан іске асырылмаған (пайда) / шығын</t>
  </si>
  <si>
    <t>Мұнай өнімдері бойынша туынды қаржы құралдарынан сатылған (пайда) / шығын</t>
  </si>
  <si>
    <t>Негізгі құралдардың, материалдық емес активтердің және барлау мен бағалау активтерінің құнсыздануы (тоқтатылған қызметті қоса алғанда)</t>
  </si>
  <si>
    <t>Барлауға жұмсалатын шығындар</t>
  </si>
  <si>
    <t>Сату шығындарын шегергендегі әділ құнға түзету</t>
  </si>
  <si>
    <t>Бірлескен және қауымдасқан кәсіпорынға салынған инвестицияның құнсыздануы</t>
  </si>
  <si>
    <t>(Қалпына келтіру) бірлескен кәсіпорынға инвестиция</t>
  </si>
  <si>
    <t>Өтеуге ҚҚС құнсыздануын есептеу/(қалпына келтіру)</t>
  </si>
  <si>
    <t>Шығыстарға шығарылған ҚҚС</t>
  </si>
  <si>
    <t>Бірлескен кәсіпорынды сатудан түскен шығын</t>
  </si>
  <si>
    <t>Үлестік құралдарды шығару</t>
  </si>
  <si>
    <t>Еншілес ұйымдардағы меншік үлесінің өзгеруі</t>
  </si>
  <si>
    <t>Бірлескен кәсіпорында іске асырылмаған пайданы түзету</t>
  </si>
  <si>
    <t>ХҚЕС 16 түзетулер</t>
  </si>
  <si>
    <t>Мұнай жеткізу үшін алынған аванстардың төленуін реттеу</t>
  </si>
  <si>
    <t>Резервтердің өзгеруі (тоқтатылған қызметті қоса)</t>
  </si>
  <si>
    <t>(Өтеу) / өтімсіз тауарлы -материалдық қорларға резервті есептеу (тоқтатылған қызметті қоса)</t>
  </si>
  <si>
    <t>Сауда дебиторлық берешек бойынша күтілетін кредиттік шығындарды есептеу / (қалпына келтіру) (тоқтатылған қызметті қосқанда)</t>
  </si>
  <si>
    <t>Басқа ағымдағы активтер бойынша күтілетін несиелік шығындарды есептеу/ (қалпына келтіру) (тоқтатылған қызметті қоса алғанда)</t>
  </si>
  <si>
    <t>Акцияларға негізделген төлемдерді тану</t>
  </si>
  <si>
    <t>(Қалпына келтіру) / ұзақ мерзімді аванстардың құнсыздануына резервті есептеу</t>
  </si>
  <si>
    <t>Қаржылық кепілдіктердің өзгеруі</t>
  </si>
  <si>
    <t>Валюта бағамының айырмашылығы, таза</t>
  </si>
  <si>
    <t>Басқа түзетулер</t>
  </si>
  <si>
    <t xml:space="preserve">Есепке алынбаған ҚҚС </t>
  </si>
  <si>
    <t>(Қалпына келтіру) / басқа қаржылық емес активтер бойынша құнсызданудан болған залалды есептеу</t>
  </si>
  <si>
    <t>Сауда дебиторлық берешек және басқа қаржылық активтер бойынша күтілетін несиелік залалдар бойынша резерв</t>
  </si>
  <si>
    <t>Айналым капиталын түзету алдында операциялық пайда</t>
  </si>
  <si>
    <t>Тауарлық -материалдық қорлардың өзгеруі</t>
  </si>
  <si>
    <t>Қайтарылатын ҚҚС бойынша алдын ала төлемнің өзгеруі</t>
  </si>
  <si>
    <t>Сауда -саттық дебиторлық қарыздың және басқа да айналым активтерінің өзгеруі</t>
  </si>
  <si>
    <t>Төлеуге жататын басқа салықтардың өзгеруі</t>
  </si>
  <si>
    <t>Сауда және басқа кредиторлық қарыздар мен шарттық міндеттемелердің өзгеруі</t>
  </si>
  <si>
    <t>Мұнай жеткізу үшін алынған аванстардың өзгеруі</t>
  </si>
  <si>
    <t>Басқа ұзақ мерзімді міндеттемелердің өзгеруі</t>
  </si>
  <si>
    <t>Басқа міндеттемелердің өзгеруі</t>
  </si>
  <si>
    <t>Операциялық қызметтен (қолданылған) ақша қаражаттарының қозғалысы</t>
  </si>
  <si>
    <t>(Төлемдер) / қаржылық туындылар бойынша түсімдер, таза</t>
  </si>
  <si>
    <t>Бірлескен кәсіпорындар мен қауымдасқан кәсіпорындардан алынған дивидендтер</t>
  </si>
  <si>
    <t>Төленген табыс салығы</t>
  </si>
  <si>
    <t>Сыйақы алынған</t>
  </si>
  <si>
    <t>Сыйақы төленген</t>
  </si>
  <si>
    <t>Операциялық қызметтен / (пайдаланылатын) таза ақша ағыны</t>
  </si>
  <si>
    <t>Инвестициялық қызметтен түсетін ақша қаражаттарының қозғалысы:</t>
  </si>
  <si>
    <t>Банктік депозиттерді алу / (орналастыру), таза</t>
  </si>
  <si>
    <t>Негізгі құралдарды, материалдық емес активтерді, инвестициялық жылжымайтын мүлікті және барлау мен бағалау активтерін сатып алу</t>
  </si>
  <si>
    <t>Негізгі құралдарды, материалдық емес активтерді, инвестициялық жылжымайтын мүлікті және барлау мен бағалау активтерін сатудан түсетін түсімдер</t>
  </si>
  <si>
    <t>Сатуға арналған ретінде жіктелген активтерді сатудан түсетін түсімдер</t>
  </si>
  <si>
    <t>Еншілес ұйымдарды сатудан түскен ақшалай түсімдер</t>
  </si>
  <si>
    <t>Сатып алынған еншілес ұйымдардың ақшалай қаражаттары</t>
  </si>
  <si>
    <t>Бірлескен кәсіпорындардың жарғылық капиталына сатып алулар мен салымдар</t>
  </si>
  <si>
    <t>Қарыздық құралдарды алып қою / (сатып алу)</t>
  </si>
  <si>
    <t>Үлестік құралдарды сатып алу</t>
  </si>
  <si>
    <t xml:space="preserve">Бірлескен кәсіпорындарды сатудан түскен ақша қаражаттары </t>
  </si>
  <si>
    <t>Несиені өтеуге резервтік қаражат</t>
  </si>
  <si>
    <t>Байланысты тұлғаларға берілген несиелерді өтеу</t>
  </si>
  <si>
    <t>Жалға беруден дебиторлық берешек бойынша түсімдер</t>
  </si>
  <si>
    <t>Бірлескен кәсіпорындарға жарналарды қайтару</t>
  </si>
  <si>
    <t>Бірлескен кәсіпорынның акционерінен алынатын вексельден түсетін түсімдер</t>
  </si>
  <si>
    <t>Сатуға арналған ретінде жіктелген еншілес ұйымның ақшалай қаражаты</t>
  </si>
  <si>
    <t>Басқа</t>
  </si>
  <si>
    <t>Инвестициялық қызметте қолданылатын таза ақша ағындары</t>
  </si>
  <si>
    <t>Қаржылық қызметтен түсетін ақша қаражаттарының қозғалысы:</t>
  </si>
  <si>
    <t>Несие түсімі</t>
  </si>
  <si>
    <t>Несиені өтеу</t>
  </si>
  <si>
    <t>Бақыланбайтын үлестің акционерлеріне төленген дивидендтер</t>
  </si>
  <si>
    <t>«Самұрық-Қазына» қорының пайдасына бөлу</t>
  </si>
  <si>
    <t>Қаржылық кепілдік бойынша өтеу</t>
  </si>
  <si>
    <t>Қаржылық қызметте қолданылатын таза ақша ағындары</t>
  </si>
  <si>
    <t>Валюта бағамының өзгеруінің ақша қаражаттары мен олардың баламаларына әсері</t>
  </si>
  <si>
    <t>Күтілетін кредиттік шығындар резервіндегі өзгеріс</t>
  </si>
  <si>
    <t>Ақша қаражаты мен оның баламаларындағы таза өзгеріс</t>
  </si>
  <si>
    <t>Кезең соңындағы ақшалай қаражаттар мен олардың баламалары</t>
  </si>
  <si>
    <t>Кезең басындағы ақша қаражаттары мен олардың баламалары</t>
  </si>
  <si>
    <t>Тоқтатылған қызметтен түскен табыс салығы алдындағы пайда / (шығын)</t>
  </si>
  <si>
    <t>Тоқтатылған қызметтен салық салынғаннан кейінгі пайда / (шығын)</t>
  </si>
  <si>
    <t>Кезеңге келетін таза пайда / (шығын):</t>
  </si>
  <si>
    <t>Тоқтатылған қызметтен алынған салықтан кейінгі кезеңдегі пайда / (шығын)</t>
  </si>
  <si>
    <t>Жалғастырылған операциялар кезеңіндегі пайда / (шығын)</t>
  </si>
  <si>
    <t>Операциялық қызметтен түскен кіріс/ (шығын)</t>
  </si>
  <si>
    <t>Кірістер мен шығындар туралы шоғырландырылған есеп (жаңа ұсыныс)*</t>
  </si>
  <si>
    <t xml:space="preserve">Мұнай және конденсат өндірісі
</t>
  </si>
  <si>
    <t xml:space="preserve"> ұсынысты білдіретін және бұл құжатта қамтылған ешнәрсе келісімшартқа </t>
  </si>
  <si>
    <t>* "Есеп саясаты, бухгалтерлік бағалардағы өзгерістер және қателер" 8 ХҚЕС (IAS) сәйкес Топ шоғырландырылған қаржылық есептілікті ұсыну бойынша есеп саясатындағы өзгерістерді ерікті түрде қолдануға шешім қабылдады және ағымдағы жыл үшін қаржылық ақпаратты ұсынуды жақсарту және Топтың қаржылық есептілігінің сала бойынша әріптестерімен салыстырмалылығын арттыру үшін пайда болу табиғаты негізінде жылдық жиынтық кіріс туралы есепті ашуды таңдады. Қайта жіктеу бір жылдағы немесе капиталдағы таза пайдаға немесе жиынтық табысқа әсер еткен жоқ.</t>
  </si>
  <si>
    <t>Ішкі нарық (ҚР МӨЗ)</t>
  </si>
  <si>
    <t>долл. АҚШ/барр.</t>
  </si>
  <si>
    <t>Жалдау міндеттемелерін өтеу</t>
  </si>
  <si>
    <t>млн тонна</t>
  </si>
  <si>
    <t>3тқ 2021</t>
  </si>
  <si>
    <t>9А 2021</t>
  </si>
  <si>
    <t>4тқ 2021</t>
  </si>
  <si>
    <t>31 Желтоқсан</t>
  </si>
  <si>
    <t>12A 2021</t>
  </si>
  <si>
    <t>Қарыздарды өтеу үшін ақша қаражатын резервте қалдыру</t>
  </si>
  <si>
    <t>1тқ 2022</t>
  </si>
  <si>
    <t>31 Наурыз 2022</t>
  </si>
  <si>
    <t>3А 2022</t>
  </si>
  <si>
    <t>Қарыздық бағалы қағаздарды сатып алу</t>
  </si>
  <si>
    <t>2тқ 2022</t>
  </si>
  <si>
    <t>30 Маусым 2022</t>
  </si>
  <si>
    <t>6А 2022</t>
  </si>
  <si>
    <t>Мұнай тасымалдау</t>
  </si>
  <si>
    <t>3тқ 2022</t>
  </si>
  <si>
    <t>30 Қыркүйек 2022</t>
  </si>
  <si>
    <t>9А 2022</t>
  </si>
  <si>
    <t>Еншілес ұйымды сатып алу</t>
  </si>
  <si>
    <t>4тқ 2022</t>
  </si>
  <si>
    <t>31 Желтоқсан 2022</t>
  </si>
  <si>
    <t>1тқ 2023</t>
  </si>
  <si>
    <t>31 Наурыз 2023</t>
  </si>
  <si>
    <t>12А 2022</t>
  </si>
  <si>
    <t>Қарыздық бағалы қағаздарды сатудан түсетін түсімдер</t>
  </si>
  <si>
    <t>Қазақстан Республикасы Ұлттық Банкінің ноттарын сатудан түсетін түсімдер</t>
  </si>
  <si>
    <t>Бұрынғы акционерлердің салымдары</t>
  </si>
  <si>
    <t>Сақтандыру сыйлықақысын қайтару</t>
  </si>
  <si>
    <t>Еншілес ұйымның өз акцияларын сатып алу</t>
  </si>
  <si>
    <t>Еншілес ұйымның өз акцияларын шығару</t>
  </si>
  <si>
    <t>Акцияларды шыгару</t>
  </si>
  <si>
    <t>3А 2023</t>
  </si>
  <si>
    <t>"Норт Каспиан Оперейтинг Компани н.в." (8,44%; 16,88% 15.09.22 кейін)</t>
  </si>
  <si>
    <t>2тқ 2023</t>
  </si>
  <si>
    <t>2кв 2023</t>
  </si>
  <si>
    <t>30 Маусым 2023</t>
  </si>
  <si>
    <t>Қызметкерлерге сыйақы бойынша міндеттемелер</t>
  </si>
  <si>
    <t>6А 2023</t>
  </si>
  <si>
    <t>3тқ 2023</t>
  </si>
  <si>
    <t>30 Қыркүйек 2023</t>
  </si>
  <si>
    <t>9А 2023</t>
  </si>
  <si>
    <t>Тауарлы-материалдық қорларды сатудың таза құнына дейін (қайтару)/есептен шығару</t>
  </si>
  <si>
    <t>Акционерлеріне төленген дивидендтер</t>
  </si>
  <si>
    <t>4тқ 2023</t>
  </si>
  <si>
    <t>Dunga Operating GmbH (60%)</t>
  </si>
  <si>
    <t>31 Желтоқсан 2023</t>
  </si>
  <si>
    <t>Банк депозиттерін орналастыру</t>
  </si>
  <si>
    <t>Банктік депозиттерді қайтару</t>
  </si>
  <si>
    <t>Меншік үлесін өзгертпей бірлескен кәсіпорындардың капиталына қосымша салымдар</t>
  </si>
  <si>
    <t>Байланысты тараптың салымдары</t>
  </si>
  <si>
    <t>Байланысты тараптарға несие</t>
  </si>
  <si>
    <t>1тқ 2024</t>
  </si>
  <si>
    <t>Кері репо операциялары бойынша бағалы қағаздарды сатып алу</t>
  </si>
  <si>
    <t>Бірлескен бақылауды жоғалтпай бірлескен кәсіпорындағы қатысу үлесін сатудан түсетін түсімдер</t>
  </si>
  <si>
    <t>млн тенге</t>
  </si>
  <si>
    <t>2тқ 2024</t>
  </si>
  <si>
    <t>Репо операциялары бойынша төлемдер</t>
  </si>
  <si>
    <t>Репо операциялары бойынша түсімдер</t>
  </si>
  <si>
    <t>3А 2024</t>
  </si>
  <si>
    <t>6А 2024</t>
  </si>
  <si>
    <t>12А 2020</t>
  </si>
  <si>
    <t>12А+AA10:AG10 2020</t>
  </si>
  <si>
    <t>12А 2019</t>
  </si>
  <si>
    <t>12А 2018</t>
  </si>
  <si>
    <t>9А 2018</t>
  </si>
  <si>
    <t>6А 2018</t>
  </si>
  <si>
    <t>3А 2018</t>
  </si>
  <si>
    <t>12А 2017</t>
  </si>
  <si>
    <t>9А 2017</t>
  </si>
  <si>
    <t>6А 2017</t>
  </si>
  <si>
    <t>3А 2017</t>
  </si>
  <si>
    <t>12А 2016</t>
  </si>
  <si>
    <t>9А 2016</t>
  </si>
  <si>
    <t>6А 2016</t>
  </si>
  <si>
    <t>3А 2016</t>
  </si>
  <si>
    <t>12А 2015</t>
  </si>
  <si>
    <t>9А 2015</t>
  </si>
  <si>
    <t>6А 2015</t>
  </si>
  <si>
    <t>3А 2015</t>
  </si>
  <si>
    <t>3тқ 2024</t>
  </si>
  <si>
    <t>9А 2024</t>
  </si>
  <si>
    <t>ҚМГ БӨ таза активтерін бақыланбайтын үлестің акционерлеріне бөлу</t>
  </si>
  <si>
    <t>4тқ 2024</t>
  </si>
  <si>
    <t>'* "Есеп саясаты, бухгалтерлік бағалардағы өзгерістер және қателер" 8 ХҚЕС (IAS) сәйкес топ шоғырландырылған қаржылық есептілікті ұсыну бойынша есеп саясатындағы өзгерістерді ерікті түрде қолдануға шешім қабылдады және ағымдағы жыл үшін қаржылық ақпаратты ұсынуды жақсарту және Топтың қаржылық есептілігінің сала бойынша әріптестерімен салыстырмалылығын арттыру үшін пайда болу табиғаты негізінде жылдық жиынтық кіріс туралы есепті ашуды таңдады. Қайта жіктеу бір жылдағы немесе капиталдағы таза пайдаға немесе жиынтық табысқа әсер еткен жоқ.</t>
  </si>
  <si>
    <t>1тқ. 2025</t>
  </si>
  <si>
    <t>Самұрық-Қазынамен басқа операциялар</t>
  </si>
  <si>
    <t>Тиімді пайыздық мөлшерлеме әдісімен есептелген пайыздық кіріс</t>
  </si>
  <si>
    <t>Басқа қаржылық кірістер</t>
  </si>
  <si>
    <t>Күтілетін несие шығындары</t>
  </si>
  <si>
    <t>"ҚазМұнайГаз" ҰК АҚ</t>
  </si>
  <si>
    <t>Мұнайды тасымалдау</t>
  </si>
  <si>
    <t xml:space="preserve">"Өзенмұнайгаз" АҚ </t>
  </si>
  <si>
    <t>"Ембімұнайгаз" АҚ (100%)</t>
  </si>
  <si>
    <t>"Қаражанбасмұнай" АҚ(50%)</t>
  </si>
  <si>
    <t>"Қазгермұнай" БК" ЖШС (50%)</t>
  </si>
  <si>
    <t>"ПетроҚазақстан Инк" АҚ (33%)</t>
  </si>
  <si>
    <t>"Амангелді Газ" ЖШС (конденсат) (100%)</t>
  </si>
  <si>
    <t>"Маңғыстаумұнайгаз" АҚ (50%)</t>
  </si>
  <si>
    <t>"Қазақойл Ақтөбе" ЖШС (50%)</t>
  </si>
  <si>
    <t>"Қазақтүрікмұнай" ЖШС(100%)</t>
  </si>
  <si>
    <t>"Өріктау" ЖШС (100%)</t>
  </si>
  <si>
    <t>«Урал Ойл энд Газ» ЖШС (50%)</t>
  </si>
  <si>
    <t>"Теңізшевройл" ЖШС (20%)</t>
  </si>
  <si>
    <t>"ҚазТрансОйл" АҚ</t>
  </si>
  <si>
    <t>"Қазақстан-Қытай Құбыры" ЖШС</t>
  </si>
  <si>
    <t>"Батуми мұнай терминалы" ЖШҚ</t>
  </si>
  <si>
    <t>"Мұнай Тас" АҚ</t>
  </si>
  <si>
    <t>"Өзенмұнайгаз" АҚ</t>
  </si>
  <si>
    <t>"Қаражанбасмұнай" АҚ (50%)</t>
  </si>
  <si>
    <t>"Қазақтүрікмұнай" ЖШС (100%)</t>
  </si>
  <si>
    <t>"ПетроҚазақстан Инк" АҚ(33%)</t>
  </si>
  <si>
    <t xml:space="preserve"> "Теңізшевройл" ЖШС (20%)</t>
  </si>
  <si>
    <t>ПҚОП (50%)</t>
  </si>
  <si>
    <t>Ұлттық банктің ноталарын сатып алу</t>
  </si>
  <si>
    <t>ПҚОП</t>
  </si>
  <si>
    <t>2тқ. 2025</t>
  </si>
  <si>
    <t>3А 2025</t>
  </si>
  <si>
    <t>6А 2025</t>
  </si>
  <si>
    <t>Күтілетін кредиттік шығындар</t>
  </si>
  <si>
    <t>3тқ. 2025</t>
  </si>
  <si>
    <t>9А 2025</t>
  </si>
  <si>
    <t>USD/KZT</t>
  </si>
  <si>
    <t>Жалпы KMG International</t>
  </si>
  <si>
    <t>4тқ. 2025</t>
  </si>
  <si>
    <t>4 тоқсан 2025</t>
  </si>
  <si>
    <t>4тқ 2025</t>
  </si>
  <si>
    <t>12А 2024</t>
  </si>
  <si>
    <t>12А 2025</t>
  </si>
  <si>
    <t>АМӨЗ</t>
  </si>
  <si>
    <t>- «Атырау мұнай өңдеу зауыты» ЖШС</t>
  </si>
  <si>
    <t>- «ПетроҚазақстан Ойл Продактс» ЖШС</t>
  </si>
  <si>
    <t>Caspi Bitum</t>
  </si>
  <si>
    <t>- «Caspi Bitum» БК» ЖШС</t>
  </si>
  <si>
    <t xml:space="preserve">ПМХЗ </t>
  </si>
  <si>
    <t>- «Павлодар мұнай-химия зауыты» ЖШС</t>
  </si>
  <si>
    <t>Самұрық-Қазына</t>
  </si>
  <si>
    <t>- «Самұрық-Қазына» ұлттық әл-ауқат қоры» АҚ</t>
  </si>
  <si>
    <t>ҚР</t>
  </si>
  <si>
    <t>- Қазақстан Республикасы</t>
  </si>
  <si>
    <t>МӨЗ</t>
  </si>
  <si>
    <t>- Мұнай өңдеу зауыты</t>
  </si>
  <si>
    <t>- «ҚазМұнайГаз» ұлттық компаниясы» АҚ</t>
  </si>
  <si>
    <t>Сәуір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</si>
</sst>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164" formatCode="_-* #,##0\ _₽_-;\-* #,##0\ _₽_-;_-* &quot;-&quot;\ _₽_-;_-@_-"/>
    <numFmt numFmtId="165" formatCode="_-* #,##0.00\ _₽_-;\-* #,##0.00\ _₽_-;_-* &quot;-&quot;??\ _₽_-;_-@_-"/>
    <numFmt numFmtId="166" formatCode="_-* #,##0_-;\-* #,##0_-;_-* &quot;-&quot;_-;_-@_-"/>
    <numFmt numFmtId="167" formatCode="_-* #,##0.00_-;\-* #,##0.00_-;_-* &quot;-&quot;??_-;_-@_-"/>
    <numFmt numFmtId="168" formatCode="[$-809]dd\ mmmm\ yyyy;@"/>
    <numFmt numFmtId="169" formatCode="_-* #,##0.00&quot;р.&quot;_-;\-* #,##0.00&quot;р.&quot;_-;_-* &quot;-&quot;??&quot;р.&quot;_-;_-@_-"/>
    <numFmt numFmtId="170" formatCode="#,##0.0_%\);[Red]\(#,##0.0%\)"/>
    <numFmt numFmtId="171" formatCode="General_)"/>
    <numFmt numFmtId="172" formatCode="#,##0.0_);\(#,##0.0\);0.0_);@_)"/>
    <numFmt numFmtId="173" formatCode="&quot;$&quot;#,##0_);\(&quot;$&quot;#,##0\)"/>
    <numFmt numFmtId="174" formatCode="&quot;$&quot;#.;\(&quot;$&quot;#,\)"/>
    <numFmt numFmtId="175" formatCode="_-* #,##0\ &quot;DM&quot;_-;\-* #,##0\ &quot;DM&quot;_-;_-* &quot;-&quot;\ &quot;DM&quot;_-;_-@_-"/>
    <numFmt numFmtId="176" formatCode="_(* #,##0_);_(* \(#,##0\);_(* &quot;-&quot;_);_(@_)"/>
    <numFmt numFmtId="177" formatCode="#,##0.0_);\(#,##0.0\)"/>
    <numFmt numFmtId="178" formatCode="_(* #,##0.00_);_(* \(#,##0.00\);_(* &quot;-&quot;??_);_(@_)"/>
    <numFmt numFmtId="179" formatCode="_-* #,##0.00_р_._-;\-* #,##0.00_р_._-;_-* &quot;-&quot;??_р_._-;_-@_-"/>
    <numFmt numFmtId="180" formatCode="_(&quot;$&quot;* #,##0_);_(&quot;$&quot;* \(#,##0\);_(&quot;$&quot;* &quot;-&quot;_);_(@_)"/>
    <numFmt numFmtId="181" formatCode="_(* #,##0.0_);_(* \(#,##0.0\);_(* &quot;-&quot;?_);_(@_)"/>
    <numFmt numFmtId="182" formatCode="_(&quot;$&quot;* #,##0.00_);_(&quot;$&quot;* \(#,##0.00\);_(&quot;$&quot;* &quot;-&quot;??_);_(@_)"/>
    <numFmt numFmtId="183" formatCode="* \(#,##0\);* #,##0_);&quot;-&quot;??_);@"/>
    <numFmt numFmtId="184" formatCode="0.000&quot;%&quot;"/>
    <numFmt numFmtId="185" formatCode="_-[$$-409]* #,##0.00_ ;_-[$$-409]* \-#,##0.00\ ;_-[$$-409]* &quot;-&quot;??_ ;_-@_ "/>
    <numFmt numFmtId="186" formatCode="* #,##0_);* \(#,##0\);&quot;-&quot;??_);@"/>
    <numFmt numFmtId="187" formatCode="_-* #,##0\ _D_M_-;\-* #,##0\ _D_M_-;_-* &quot;-&quot;\ _D_M_-;_-@_-"/>
    <numFmt numFmtId="188" formatCode="_-* #,##0.00\ _D_M_-;\-* #,##0.00\ _D_M_-;_-* &quot;-&quot;??\ _D_M_-;_-@_-"/>
    <numFmt numFmtId="189" formatCode="[$$-409]#,##0.00_ ;[Red]\-[$$-409]#,##0.00\ "/>
    <numFmt numFmtId="190" formatCode="#,##0\ &quot;F&quot;;[Red]\-#,##0\ &quot;F&quot;"/>
    <numFmt numFmtId="191" formatCode="#,##0.00\ &quot;F&quot;;[Red]\-#,##0.00\ &quot;F&quot;"/>
    <numFmt numFmtId="192" formatCode="#,##0.0\ \x_);\(#,##0.0\ \x\)"/>
    <numFmt numFmtId="193" formatCode="#,##0.00\ &quot;Pts&quot;;\-#,##0.00\ &quot;Pts&quot;"/>
    <numFmt numFmtId="194" formatCode="0%_);\(0%\)"/>
    <numFmt numFmtId="195" formatCode="\+0.0;\-0.0"/>
    <numFmt numFmtId="196" formatCode="\+0.0%;\-0.0%"/>
    <numFmt numFmtId="197" formatCode="_-* #,##0_р_._-;\-* #,##0_р_._-;_-* &quot;-&quot;_р_._-;_-@_-"/>
    <numFmt numFmtId="198" formatCode="_ * #,##0.00_ ;_ * \-#,##0.00_ ;_ * &quot;-&quot;??_ ;_ @_ "/>
    <numFmt numFmtId="199" formatCode="_-* #,##0_р_._-;\-* #,##0_р_._-;_-* &quot;-&quot;??_р_._-;_-@_-"/>
    <numFmt numFmtId="200" formatCode="_ * #,##0_ ;_ * \-#,##0_ ;_ * &quot;-&quot;??_ ;_ @_ "/>
    <numFmt numFmtId="201" formatCode="#,##0_ ;\-#,##0\ "/>
    <numFmt numFmtId="202" formatCode="#,##0.0"/>
    <numFmt numFmtId="203" formatCode="#,##0.0_ ;\-#,##0.0\ "/>
    <numFmt numFmtId="204" formatCode="_-* #,##0.0_р_._-;\-* #,##0.0_р_._-;_-* &quot;-&quot;??_р_._-;_-@_-"/>
    <numFmt numFmtId="205" formatCode="0.0"/>
    <numFmt numFmtId="206" formatCode="#,##0_);\(#,##0\);0_);@_)"/>
    <numFmt numFmtId="207" formatCode="_-* #,##0.0\ _₽_-;\-* #,##0.0\ _₽_-;_-* &quot;-&quot;?\ _₽_-;_-@_-"/>
    <numFmt numFmtId="208" formatCode="_-* #,##0.00_-;\-* #,##0.00_-;_-* &quot;-&quot;_-;_-@_-"/>
    <numFmt numFmtId="209" formatCode="_-* #,##0.0\ _₽_-;\-* #,##0.0\ _₽_-;_-* &quot;-&quot;??\ _₽_-;_-@_-"/>
    <numFmt numFmtId="210" formatCode="_-* #,##0\ _₽_-;\-* #,##0\ _₽_-;_-* &quot;-&quot;??\ _₽_-;_-@_-"/>
  </numFmts>
  <fonts count="113">
    <font>
      <sz val="11"/>
      <color theme="1"/>
      <name val="Calibri"/>
      <family val="2"/>
      <charset val="204"/>
      <scheme val="minor"/>
    </font>
    <font>
      <sz val="11"/>
      <color theme="1"/>
      <name val="Calibri"/>
      <family val="2"/>
      <charset val="204"/>
      <scheme val="minor"/>
    </font>
    <font>
      <b/>
      <sz val="10"/>
      <color rgb="FF0070C0"/>
      <name val="Arial"/>
      <family val="2"/>
      <charset val="204"/>
    </font>
    <font>
      <sz val="10"/>
      <color rgb="FF0070C0"/>
      <name val="Arial"/>
      <family val="2"/>
      <charset val="204"/>
    </font>
    <font>
      <b/>
      <sz val="20"/>
      <color rgb="FF002060"/>
      <name val="Arial"/>
      <family val="2"/>
      <charset val="204"/>
    </font>
    <font>
      <sz val="10"/>
      <color rgb="FF002060"/>
      <name val="Arial"/>
      <family val="2"/>
      <charset val="204"/>
    </font>
    <font>
      <sz val="10"/>
      <name val="Helv"/>
    </font>
    <font>
      <sz val="10"/>
      <name val="Helv"/>
      <charset val="204"/>
    </font>
    <font>
      <sz val="10"/>
      <name val="Arial"/>
      <family val="2"/>
      <charset val="204"/>
    </font>
    <font>
      <sz val="10"/>
      <name val="Helv"/>
      <family val="2"/>
    </font>
    <font>
      <sz val="10"/>
      <name val="Arial"/>
      <family val="2"/>
    </font>
    <font>
      <sz val="10"/>
      <name val="Arial Cyr"/>
      <family val="2"/>
      <charset val="204"/>
    </font>
    <font>
      <sz val="1"/>
      <color indexed="8"/>
      <name val="Courier"/>
      <family val="3"/>
    </font>
    <font>
      <b/>
      <sz val="1"/>
      <color indexed="8"/>
      <name val="Courier"/>
      <family val="3"/>
    </font>
    <font>
      <sz val="11"/>
      <color indexed="8"/>
      <name val="Calibri"/>
      <family val="2"/>
      <charset val="204"/>
    </font>
    <font>
      <sz val="11"/>
      <color theme="1"/>
      <name val="Calibri"/>
      <family val="2"/>
      <scheme val="minor"/>
    </font>
    <font>
      <sz val="11"/>
      <color indexed="9"/>
      <name val="Calibri"/>
      <family val="2"/>
      <charset val="204"/>
    </font>
    <font>
      <sz val="11"/>
      <color theme="0"/>
      <name val="Calibri"/>
      <family val="2"/>
      <scheme val="minor"/>
    </font>
    <font>
      <b/>
      <sz val="18"/>
      <name val="Arial MT"/>
    </font>
    <font>
      <sz val="8"/>
      <name val="Times New Roman"/>
      <family val="1"/>
      <charset val="204"/>
    </font>
    <font>
      <sz val="10.5"/>
      <color rgb="FF0000FF"/>
      <name val="Frutiger 45 Light"/>
      <family val="2"/>
    </font>
    <font>
      <sz val="12"/>
      <name val="Tms Rmn"/>
    </font>
    <font>
      <b/>
      <sz val="9"/>
      <color indexed="12"/>
      <name val="Comic Sans MS"/>
      <family val="4"/>
    </font>
    <font>
      <sz val="9"/>
      <name val="Comic Sans MS"/>
      <family val="4"/>
    </font>
    <font>
      <sz val="8"/>
      <name val="Comic Sans MS"/>
      <family val="4"/>
    </font>
    <font>
      <sz val="10"/>
      <name val="Geneva"/>
    </font>
    <font>
      <b/>
      <sz val="9"/>
      <name val="Comic Sans MS"/>
      <family val="4"/>
    </font>
    <font>
      <sz val="12"/>
      <name val="Arial"/>
      <family val="2"/>
    </font>
    <font>
      <sz val="10"/>
      <name val="Arial Narrow"/>
      <family val="2"/>
    </font>
    <font>
      <sz val="8"/>
      <color theme="1"/>
      <name val="Arial"/>
      <family val="2"/>
    </font>
    <font>
      <sz val="8"/>
      <name val="Arial"/>
      <family val="2"/>
      <charset val="204"/>
    </font>
    <font>
      <sz val="10"/>
      <color indexed="8"/>
      <name val="Arial"/>
      <family val="2"/>
      <charset val="204"/>
    </font>
    <font>
      <sz val="10"/>
      <name val="Times New Roman Cyr"/>
      <charset val="204"/>
    </font>
    <font>
      <sz val="10"/>
      <name val="Arial Cyr"/>
    </font>
    <font>
      <sz val="10"/>
      <name val="MS Serif"/>
      <family val="2"/>
      <charset val="204"/>
    </font>
    <font>
      <b/>
      <sz val="8"/>
      <color indexed="12"/>
      <name val="Comic Sans MS"/>
      <family val="4"/>
    </font>
    <font>
      <sz val="10"/>
      <name val="Times New Roman"/>
      <family val="1"/>
    </font>
    <font>
      <b/>
      <sz val="10"/>
      <name val="Times New Roman"/>
      <family val="1"/>
    </font>
    <font>
      <u/>
      <sz val="10"/>
      <name val="Arial"/>
      <family val="2"/>
    </font>
    <font>
      <sz val="10"/>
      <name val="Times New Roman"/>
      <family val="1"/>
      <charset val="204"/>
    </font>
    <font>
      <b/>
      <sz val="9"/>
      <name val="UniversCond"/>
    </font>
    <font>
      <sz val="10"/>
      <name val="Arial CE"/>
      <charset val="238"/>
    </font>
    <font>
      <sz val="10"/>
      <color indexed="16"/>
      <name val="MS Serif"/>
      <family val="2"/>
      <charset val="204"/>
    </font>
    <font>
      <b/>
      <vertAlign val="superscript"/>
      <sz val="8"/>
      <name val="Comic Sans MS"/>
      <family val="4"/>
    </font>
    <font>
      <b/>
      <sz val="11"/>
      <color indexed="12"/>
      <name val="Comic Sans MS"/>
      <family val="4"/>
    </font>
    <font>
      <sz val="8"/>
      <name val="Arial"/>
      <family val="2"/>
    </font>
    <font>
      <b/>
      <sz val="12"/>
      <color indexed="9"/>
      <name val="Tms Rmn"/>
    </font>
    <font>
      <b/>
      <sz val="12"/>
      <name val="Arial"/>
      <family val="2"/>
    </font>
    <font>
      <b/>
      <sz val="10"/>
      <name val="Arial"/>
      <family val="2"/>
    </font>
    <font>
      <b/>
      <sz val="8"/>
      <name val="MS Sans Serif"/>
      <family val="2"/>
      <charset val="204"/>
    </font>
    <font>
      <u/>
      <sz val="10"/>
      <color indexed="12"/>
      <name val="Arial Narrow"/>
      <family val="2"/>
    </font>
    <font>
      <sz val="10.5"/>
      <color theme="1"/>
      <name val="Frutiger 45 Light"/>
      <family val="2"/>
    </font>
    <font>
      <sz val="12"/>
      <name val="Arial MT"/>
    </font>
    <font>
      <sz val="10"/>
      <color theme="1"/>
      <name val="Arial"/>
      <family val="2"/>
    </font>
    <font>
      <sz val="12"/>
      <name val="Arial"/>
      <family val="2"/>
      <charset val="204"/>
    </font>
    <font>
      <sz val="10"/>
      <color theme="1"/>
      <name val="Arial"/>
      <family val="2"/>
      <charset val="204"/>
    </font>
    <font>
      <sz val="8"/>
      <name val="Helv"/>
      <charset val="204"/>
    </font>
    <font>
      <sz val="10"/>
      <name val="Arial Cyr"/>
      <charset val="204"/>
    </font>
    <font>
      <sz val="10"/>
      <color indexed="8"/>
      <name val="Arial"/>
      <family val="2"/>
    </font>
    <font>
      <sz val="8"/>
      <name val="Helv"/>
    </font>
    <font>
      <sz val="8"/>
      <name val="Wingdings"/>
      <charset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sz val="8"/>
      <name val="MS Sans Serif"/>
      <family val="2"/>
      <charset val="204"/>
    </font>
    <font>
      <b/>
      <sz val="8"/>
      <color indexed="8"/>
      <name val="Helv"/>
    </font>
    <font>
      <b/>
      <sz val="10"/>
      <color indexed="10"/>
      <name val="Arial"/>
      <family val="2"/>
    </font>
    <font>
      <sz val="10"/>
      <name val="MS Sans Serif"/>
      <family val="2"/>
      <charset val="204"/>
    </font>
    <font>
      <b/>
      <sz val="10"/>
      <name val="Arial"/>
      <family val="2"/>
      <charset val="204"/>
    </font>
    <font>
      <sz val="11"/>
      <color indexed="62"/>
      <name val="Calibri"/>
      <family val="2"/>
      <charset val="204"/>
    </font>
    <font>
      <sz val="11"/>
      <color rgb="FF3F3F76"/>
      <name val="Calibri"/>
      <family val="2"/>
      <scheme val="minor"/>
    </font>
    <font>
      <b/>
      <sz val="11"/>
      <color indexed="63"/>
      <name val="Calibri"/>
      <family val="2"/>
      <charset val="204"/>
    </font>
    <font>
      <b/>
      <sz val="11"/>
      <color rgb="FF3F3F3F"/>
      <name val="Calibri"/>
      <family val="2"/>
      <scheme val="minor"/>
    </font>
    <font>
      <b/>
      <sz val="11"/>
      <color indexed="52"/>
      <name val="Calibri"/>
      <family val="2"/>
      <charset val="204"/>
    </font>
    <font>
      <b/>
      <sz val="11"/>
      <color rgb="FFFA7D00"/>
      <name val="Calibri"/>
      <family val="2"/>
      <scheme val="minor"/>
    </font>
    <font>
      <u/>
      <sz val="10"/>
      <color indexed="12"/>
      <name val="Arial"/>
      <family val="2"/>
      <charset val="204"/>
    </font>
    <font>
      <b/>
      <sz val="15"/>
      <color indexed="56"/>
      <name val="Calibri"/>
      <family val="2"/>
      <charset val="204"/>
    </font>
    <font>
      <b/>
      <sz val="15"/>
      <color theme="3"/>
      <name val="Calibri"/>
      <family val="2"/>
      <scheme val="minor"/>
    </font>
    <font>
      <b/>
      <sz val="13"/>
      <color indexed="56"/>
      <name val="Calibri"/>
      <family val="2"/>
      <charset val="204"/>
    </font>
    <font>
      <b/>
      <sz val="13"/>
      <color theme="3"/>
      <name val="Calibri"/>
      <family val="2"/>
      <scheme val="minor"/>
    </font>
    <font>
      <b/>
      <sz val="11"/>
      <color indexed="56"/>
      <name val="Calibri"/>
      <family val="2"/>
      <charset val="204"/>
    </font>
    <font>
      <b/>
      <sz val="11"/>
      <color theme="3"/>
      <name val="Calibri"/>
      <family val="2"/>
      <scheme val="minor"/>
    </font>
    <font>
      <b/>
      <sz val="10"/>
      <color indexed="12"/>
      <name val="Arial Cyr"/>
      <family val="2"/>
      <charset val="204"/>
    </font>
    <font>
      <b/>
      <sz val="11"/>
      <color indexed="8"/>
      <name val="Calibri"/>
      <family val="2"/>
      <charset val="204"/>
    </font>
    <font>
      <b/>
      <sz val="11"/>
      <color theme="1"/>
      <name val="Calibri"/>
      <family val="2"/>
      <scheme val="minor"/>
    </font>
    <font>
      <b/>
      <sz val="11"/>
      <color indexed="9"/>
      <name val="Calibri"/>
      <family val="2"/>
      <charset val="204"/>
    </font>
    <font>
      <b/>
      <sz val="11"/>
      <color theme="0"/>
      <name val="Calibri"/>
      <family val="2"/>
      <scheme val="minor"/>
    </font>
    <font>
      <b/>
      <sz val="18"/>
      <color indexed="56"/>
      <name val="Cambria"/>
      <family val="2"/>
      <charset val="204"/>
    </font>
    <font>
      <sz val="11"/>
      <color indexed="60"/>
      <name val="Calibri"/>
      <family val="2"/>
      <charset val="204"/>
    </font>
    <font>
      <sz val="11"/>
      <color rgb="FF9C6500"/>
      <name val="Calibri"/>
      <family val="2"/>
      <scheme val="minor"/>
    </font>
    <font>
      <u/>
      <sz val="10"/>
      <color indexed="36"/>
      <name val="Arial"/>
      <family val="2"/>
      <charset val="204"/>
    </font>
    <font>
      <sz val="11"/>
      <color indexed="20"/>
      <name val="Calibri"/>
      <family val="2"/>
      <charset val="204"/>
    </font>
    <font>
      <sz val="11"/>
      <color rgb="FF9C0006"/>
      <name val="Calibri"/>
      <family val="2"/>
      <scheme val="minor"/>
    </font>
    <font>
      <i/>
      <sz val="11"/>
      <color indexed="23"/>
      <name val="Calibri"/>
      <family val="2"/>
      <charset val="204"/>
    </font>
    <font>
      <i/>
      <sz val="11"/>
      <color rgb="FF7F7F7F"/>
      <name val="Calibri"/>
      <family val="2"/>
      <scheme val="minor"/>
    </font>
    <font>
      <sz val="11"/>
      <color indexed="52"/>
      <name val="Calibri"/>
      <family val="2"/>
      <charset val="204"/>
    </font>
    <font>
      <sz val="11"/>
      <color rgb="FFFA7D00"/>
      <name val="Calibri"/>
      <family val="2"/>
      <scheme val="minor"/>
    </font>
    <font>
      <sz val="11"/>
      <color indexed="10"/>
      <name val="Calibri"/>
      <family val="2"/>
      <charset val="204"/>
    </font>
    <font>
      <sz val="11"/>
      <color rgb="FFFF0000"/>
      <name val="Calibri"/>
      <family val="2"/>
      <scheme val="minor"/>
    </font>
    <font>
      <sz val="10"/>
      <name val="NTHarmonica"/>
    </font>
    <font>
      <sz val="11"/>
      <color indexed="17"/>
      <name val="Calibri"/>
      <family val="2"/>
      <charset val="204"/>
    </font>
    <font>
      <sz val="11"/>
      <color rgb="FF006100"/>
      <name val="Calibri"/>
      <family val="2"/>
      <scheme val="minor"/>
    </font>
    <font>
      <b/>
      <sz val="14"/>
      <color rgb="FF002060"/>
      <name val="Arial"/>
      <family val="2"/>
      <charset val="204"/>
    </font>
    <font>
      <sz val="12"/>
      <color rgb="FF002060"/>
      <name val="Arial"/>
      <family val="2"/>
      <charset val="204"/>
    </font>
    <font>
      <b/>
      <sz val="10"/>
      <color rgb="FF002060"/>
      <name val="Arial"/>
      <family val="2"/>
      <charset val="204"/>
    </font>
    <font>
      <b/>
      <i/>
      <sz val="10"/>
      <color rgb="FF002060"/>
      <name val="Arial"/>
      <family val="2"/>
      <charset val="204"/>
    </font>
    <font>
      <i/>
      <sz val="10"/>
      <color rgb="FF002060"/>
      <name val="Arial"/>
      <family val="2"/>
      <charset val="204"/>
    </font>
    <font>
      <sz val="15"/>
      <color rgb="FF002060"/>
      <name val="Arial"/>
      <family val="2"/>
      <charset val="204"/>
    </font>
    <font>
      <sz val="10"/>
      <color rgb="FFFF0000"/>
      <name val="Arial"/>
      <family val="2"/>
      <charset val="204"/>
    </font>
    <font>
      <b/>
      <sz val="10"/>
      <color rgb="FFFF0000"/>
      <name val="Arial"/>
      <family val="2"/>
      <charset val="204"/>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5"/>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rgb="FFFFFFCC"/>
        <bgColor indexed="64"/>
      </patternFill>
    </fill>
    <fill>
      <patternFill patternType="darkVertica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22"/>
      </patternFill>
    </fill>
    <fill>
      <patternFill patternType="solid">
        <fgColor indexed="55"/>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54"/>
      </left>
      <right/>
      <top/>
      <bottom/>
      <diagonal/>
    </border>
    <border>
      <left/>
      <right/>
      <top style="thin">
        <color indexed="64"/>
      </top>
      <bottom/>
      <diagonal/>
    </border>
    <border>
      <left/>
      <right/>
      <top/>
      <bottom style="double">
        <color indexed="8"/>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ck">
        <color indexed="5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rgb="FF002060"/>
      </top>
      <bottom style="thin">
        <color rgb="FF002060"/>
      </bottom>
      <diagonal/>
    </border>
    <border>
      <left/>
      <right/>
      <top/>
      <bottom style="thin">
        <color rgb="FF002060"/>
      </bottom>
      <diagonal/>
    </border>
    <border>
      <left/>
      <right/>
      <top style="thin">
        <color rgb="FF002060"/>
      </top>
      <bottom/>
      <diagonal/>
    </border>
    <border>
      <left/>
      <right/>
      <top style="thin">
        <color rgb="FF002060"/>
      </top>
      <bottom style="medium">
        <color rgb="FF002060"/>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auto="1"/>
      </top>
      <bottom style="thin">
        <color indexed="64"/>
      </bottom>
      <diagonal/>
    </border>
    <border>
      <left style="thin">
        <color indexed="64"/>
      </left>
      <right style="thin">
        <color indexed="64"/>
      </right>
      <top style="thin">
        <color indexed="64"/>
      </top>
      <bottom/>
      <diagonal/>
    </border>
  </borders>
  <cellStyleXfs count="746">
    <xf numFmtId="0" fontId="0" fillId="0" borderId="0"/>
    <xf numFmtId="0" fontId="6" fillId="0" borderId="0"/>
    <xf numFmtId="168" fontId="6" fillId="0" borderId="0"/>
    <xf numFmtId="0" fontId="7" fillId="0" borderId="0"/>
    <xf numFmtId="0" fontId="8" fillId="0" borderId="0"/>
    <xf numFmtId="168" fontId="6" fillId="0" borderId="0"/>
    <xf numFmtId="168" fontId="7" fillId="0" borderId="0"/>
    <xf numFmtId="0"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8" fillId="0" borderId="0"/>
    <xf numFmtId="168" fontId="7" fillId="0" borderId="0"/>
    <xf numFmtId="168" fontId="7" fillId="0" borderId="0"/>
    <xf numFmtId="168" fontId="7"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8" fillId="0" borderId="0"/>
    <xf numFmtId="0" fontId="7" fillId="0" borderId="0"/>
    <xf numFmtId="0" fontId="8" fillId="0" borderId="0"/>
    <xf numFmtId="0" fontId="7" fillId="0" borderId="0"/>
    <xf numFmtId="0" fontId="7" fillId="0" borderId="0"/>
    <xf numFmtId="0" fontId="8" fillId="0" borderId="0"/>
    <xf numFmtId="0" fontId="8" fillId="0" borderId="0"/>
    <xf numFmtId="0" fontId="8" fillId="0" borderId="0"/>
    <xf numFmtId="168" fontId="6" fillId="0" borderId="0"/>
    <xf numFmtId="168" fontId="6" fillId="0" borderId="0"/>
    <xf numFmtId="0" fontId="6" fillId="0" borderId="0"/>
    <xf numFmtId="0" fontId="7" fillId="0" borderId="0"/>
    <xf numFmtId="0" fontId="7" fillId="0" borderId="0"/>
    <xf numFmtId="0" fontId="6" fillId="0" borderId="0"/>
    <xf numFmtId="0" fontId="7" fillId="0" borderId="0"/>
    <xf numFmtId="0" fontId="8" fillId="0" borderId="0"/>
    <xf numFmtId="0" fontId="6" fillId="0" borderId="0"/>
    <xf numFmtId="0" fontId="9" fillId="0" borderId="0"/>
    <xf numFmtId="168" fontId="9"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168" fontId="10" fillId="0" borderId="0"/>
    <xf numFmtId="168" fontId="7" fillId="0" borderId="0"/>
    <xf numFmtId="0" fontId="9" fillId="0" borderId="0"/>
    <xf numFmtId="168" fontId="9" fillId="0" borderId="0"/>
    <xf numFmtId="0" fontId="9" fillId="0" borderId="0"/>
    <xf numFmtId="0" fontId="6" fillId="0" borderId="0"/>
    <xf numFmtId="0" fontId="6" fillId="0" borderId="0"/>
    <xf numFmtId="168" fontId="6" fillId="0" borderId="0"/>
    <xf numFmtId="168" fontId="6" fillId="0" borderId="0"/>
    <xf numFmtId="168" fontId="6" fillId="0" borderId="0"/>
    <xf numFmtId="168" fontId="7" fillId="0" borderId="0"/>
    <xf numFmtId="168" fontId="7" fillId="0" borderId="0"/>
    <xf numFmtId="168" fontId="7" fillId="0" borderId="0"/>
    <xf numFmtId="0" fontId="6" fillId="0" borderId="0"/>
    <xf numFmtId="0" fontId="6" fillId="0" borderId="0"/>
    <xf numFmtId="0" fontId="7" fillId="0" borderId="0"/>
    <xf numFmtId="0" fontId="8" fillId="0" borderId="0"/>
    <xf numFmtId="0" fontId="7" fillId="0" borderId="0"/>
    <xf numFmtId="0" fontId="8" fillId="0" borderId="0"/>
    <xf numFmtId="168" fontId="6" fillId="0" borderId="0"/>
    <xf numFmtId="168" fontId="9" fillId="0" borderId="0"/>
    <xf numFmtId="0" fontId="9"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0" fontId="6" fillId="0" borderId="0"/>
    <xf numFmtId="0" fontId="6"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6" fillId="0" borderId="0"/>
    <xf numFmtId="0" fontId="9" fillId="0" borderId="0"/>
    <xf numFmtId="0" fontId="7" fillId="0" borderId="0"/>
    <xf numFmtId="0" fontId="8" fillId="0" borderId="0"/>
    <xf numFmtId="0" fontId="6" fillId="0" borderId="0"/>
    <xf numFmtId="0" fontId="9" fillId="0" borderId="0"/>
    <xf numFmtId="0" fontId="9" fillId="0" borderId="0"/>
    <xf numFmtId="0" fontId="9" fillId="0" borderId="0"/>
    <xf numFmtId="0" fontId="9" fillId="0" borderId="0"/>
    <xf numFmtId="168" fontId="9" fillId="0" borderId="0"/>
    <xf numFmtId="168" fontId="9" fillId="0" borderId="0"/>
    <xf numFmtId="168"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10" fillId="0" borderId="0"/>
    <xf numFmtId="0" fontId="6" fillId="0" borderId="0"/>
    <xf numFmtId="0" fontId="7" fillId="0" borderId="0"/>
    <xf numFmtId="0" fontId="8" fillId="0" borderId="0"/>
    <xf numFmtId="0" fontId="6" fillId="0" borderId="0"/>
    <xf numFmtId="0" fontId="7" fillId="0" borderId="0"/>
    <xf numFmtId="0" fontId="9" fillId="0" borderId="0"/>
    <xf numFmtId="0" fontId="6" fillId="0" borderId="0"/>
    <xf numFmtId="0" fontId="7" fillId="0" borderId="0"/>
    <xf numFmtId="0" fontId="8" fillId="0" borderId="0"/>
    <xf numFmtId="0" fontId="10" fillId="0" borderId="0"/>
    <xf numFmtId="0" fontId="6" fillId="0" borderId="0"/>
    <xf numFmtId="0" fontId="6" fillId="0" borderId="0"/>
    <xf numFmtId="0" fontId="6" fillId="0" borderId="0"/>
    <xf numFmtId="0" fontId="7" fillId="0" borderId="0"/>
    <xf numFmtId="168" fontId="6" fillId="0" borderId="0"/>
    <xf numFmtId="0" fontId="7" fillId="0" borderId="0"/>
    <xf numFmtId="168" fontId="6" fillId="0" borderId="0"/>
    <xf numFmtId="168" fontId="6" fillId="0" borderId="0"/>
    <xf numFmtId="0" fontId="7" fillId="0" borderId="0"/>
    <xf numFmtId="0" fontId="8"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6" fillId="0" borderId="0"/>
    <xf numFmtId="0" fontId="9" fillId="0" borderId="0"/>
    <xf numFmtId="0" fontId="6"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0" fontId="9" fillId="0" borderId="0"/>
    <xf numFmtId="0" fontId="9" fillId="0" borderId="0"/>
    <xf numFmtId="0" fontId="9" fillId="0" borderId="0"/>
    <xf numFmtId="0" fontId="9" fillId="0" borderId="0"/>
    <xf numFmtId="168" fontId="11" fillId="0" borderId="0"/>
    <xf numFmtId="169" fontId="12" fillId="0" borderId="0">
      <protection locked="0"/>
    </xf>
    <xf numFmtId="169" fontId="12" fillId="0" borderId="0">
      <protection locked="0"/>
    </xf>
    <xf numFmtId="169" fontId="12" fillId="0" borderId="0">
      <protection locked="0"/>
    </xf>
    <xf numFmtId="0" fontId="13" fillId="0" borderId="0">
      <protection locked="0"/>
    </xf>
    <xf numFmtId="0" fontId="13" fillId="0" borderId="0">
      <protection locked="0"/>
    </xf>
    <xf numFmtId="0" fontId="12" fillId="0" borderId="10">
      <protection locked="0"/>
    </xf>
    <xf numFmtId="0" fontId="14" fillId="33" borderId="0" applyNumberFormat="0" applyBorder="0" applyAlignment="0" applyProtection="0"/>
    <xf numFmtId="168" fontId="15" fillId="10" borderId="0" applyNumberFormat="0" applyBorder="0" applyAlignment="0" applyProtection="0"/>
    <xf numFmtId="0" fontId="14" fillId="34" borderId="0" applyNumberFormat="0" applyBorder="0" applyAlignment="0" applyProtection="0"/>
    <xf numFmtId="168" fontId="15" fillId="14" borderId="0" applyNumberFormat="0" applyBorder="0" applyAlignment="0" applyProtection="0"/>
    <xf numFmtId="0" fontId="14" fillId="35" borderId="0" applyNumberFormat="0" applyBorder="0" applyAlignment="0" applyProtection="0"/>
    <xf numFmtId="168" fontId="15" fillId="18" borderId="0" applyNumberFormat="0" applyBorder="0" applyAlignment="0" applyProtection="0"/>
    <xf numFmtId="0" fontId="14" fillId="36" borderId="0" applyNumberFormat="0" applyBorder="0" applyAlignment="0" applyProtection="0"/>
    <xf numFmtId="168" fontId="15" fillId="22" borderId="0" applyNumberFormat="0" applyBorder="0" applyAlignment="0" applyProtection="0"/>
    <xf numFmtId="0" fontId="14" fillId="37" borderId="0" applyNumberFormat="0" applyBorder="0" applyAlignment="0" applyProtection="0"/>
    <xf numFmtId="168" fontId="15" fillId="26" borderId="0" applyNumberFormat="0" applyBorder="0" applyAlignment="0" applyProtection="0"/>
    <xf numFmtId="0" fontId="14" fillId="38" borderId="0" applyNumberFormat="0" applyBorder="0" applyAlignment="0" applyProtection="0"/>
    <xf numFmtId="168" fontId="15" fillId="30" borderId="0" applyNumberFormat="0" applyBorder="0" applyAlignment="0" applyProtection="0"/>
    <xf numFmtId="170" fontId="8" fillId="0" borderId="0" applyProtection="0">
      <protection locked="0"/>
    </xf>
    <xf numFmtId="0" fontId="14" fillId="39" borderId="0" applyNumberFormat="0" applyBorder="0" applyAlignment="0" applyProtection="0"/>
    <xf numFmtId="168" fontId="15" fillId="11" borderId="0" applyNumberFormat="0" applyBorder="0" applyAlignment="0" applyProtection="0"/>
    <xf numFmtId="0" fontId="14" fillId="40" borderId="0" applyNumberFormat="0" applyBorder="0" applyAlignment="0" applyProtection="0"/>
    <xf numFmtId="168" fontId="15" fillId="15" borderId="0" applyNumberFormat="0" applyBorder="0" applyAlignment="0" applyProtection="0"/>
    <xf numFmtId="0" fontId="14" fillId="41" borderId="0" applyNumberFormat="0" applyBorder="0" applyAlignment="0" applyProtection="0"/>
    <xf numFmtId="168" fontId="15" fillId="19" borderId="0" applyNumberFormat="0" applyBorder="0" applyAlignment="0" applyProtection="0"/>
    <xf numFmtId="0" fontId="14" fillId="36" borderId="0" applyNumberFormat="0" applyBorder="0" applyAlignment="0" applyProtection="0"/>
    <xf numFmtId="168" fontId="15" fillId="23" borderId="0" applyNumberFormat="0" applyBorder="0" applyAlignment="0" applyProtection="0"/>
    <xf numFmtId="0" fontId="14" fillId="39" borderId="0" applyNumberFormat="0" applyBorder="0" applyAlignment="0" applyProtection="0"/>
    <xf numFmtId="168" fontId="15" fillId="27" borderId="0" applyNumberFormat="0" applyBorder="0" applyAlignment="0" applyProtection="0"/>
    <xf numFmtId="0" fontId="14" fillId="42" borderId="0" applyNumberFormat="0" applyBorder="0" applyAlignment="0" applyProtection="0"/>
    <xf numFmtId="168" fontId="15" fillId="31" borderId="0" applyNumberFormat="0" applyBorder="0" applyAlignment="0" applyProtection="0"/>
    <xf numFmtId="0" fontId="16" fillId="43" borderId="0" applyNumberFormat="0" applyBorder="0" applyAlignment="0" applyProtection="0"/>
    <xf numFmtId="168" fontId="17" fillId="12" borderId="0" applyNumberFormat="0" applyBorder="0" applyAlignment="0" applyProtection="0"/>
    <xf numFmtId="0" fontId="16" fillId="40" borderId="0" applyNumberFormat="0" applyBorder="0" applyAlignment="0" applyProtection="0"/>
    <xf numFmtId="168" fontId="17" fillId="16" borderId="0" applyNumberFormat="0" applyBorder="0" applyAlignment="0" applyProtection="0"/>
    <xf numFmtId="0" fontId="16" fillId="41" borderId="0" applyNumberFormat="0" applyBorder="0" applyAlignment="0" applyProtection="0"/>
    <xf numFmtId="168" fontId="17" fillId="20" borderId="0" applyNumberFormat="0" applyBorder="0" applyAlignment="0" applyProtection="0"/>
    <xf numFmtId="0" fontId="16" fillId="44" borderId="0" applyNumberFormat="0" applyBorder="0" applyAlignment="0" applyProtection="0"/>
    <xf numFmtId="168" fontId="17" fillId="24" borderId="0" applyNumberFormat="0" applyBorder="0" applyAlignment="0" applyProtection="0"/>
    <xf numFmtId="0" fontId="16" fillId="45" borderId="0" applyNumberFormat="0" applyBorder="0" applyAlignment="0" applyProtection="0"/>
    <xf numFmtId="168" fontId="17" fillId="28" borderId="0" applyNumberFormat="0" applyBorder="0" applyAlignment="0" applyProtection="0"/>
    <xf numFmtId="0" fontId="16" fillId="46" borderId="0" applyNumberFormat="0" applyBorder="0" applyAlignment="0" applyProtection="0"/>
    <xf numFmtId="168" fontId="17" fillId="32" borderId="0" applyNumberFormat="0" applyBorder="0" applyAlignment="0" applyProtection="0"/>
    <xf numFmtId="171" fontId="18" fillId="47" borderId="0" applyNumberFormat="0" applyFont="0" applyAlignment="0" applyProtection="0">
      <alignment horizontal="center"/>
    </xf>
    <xf numFmtId="0" fontId="19" fillId="0" borderId="0">
      <alignment horizontal="center" wrapText="1"/>
      <protection locked="0"/>
    </xf>
    <xf numFmtId="172" fontId="20" fillId="0" borderId="0" applyNumberFormat="0" applyFill="0" applyBorder="0" applyAlignment="0" applyProtection="0"/>
    <xf numFmtId="0" fontId="21" fillId="0" borderId="0" applyNumberFormat="0" applyFill="0" applyBorder="0" applyAlignment="0" applyProtection="0"/>
    <xf numFmtId="49" fontId="22" fillId="0" borderId="0" applyFill="0" applyBorder="0">
      <alignment horizontal="left"/>
    </xf>
    <xf numFmtId="173" fontId="8" fillId="0" borderId="0" applyFill="0" applyBorder="0">
      <alignment horizontal="left"/>
    </xf>
    <xf numFmtId="49" fontId="23" fillId="0" borderId="0" applyFill="0" applyBorder="0">
      <alignment horizontal="left"/>
    </xf>
    <xf numFmtId="2" fontId="24" fillId="0" borderId="0" applyFill="0" applyBorder="0">
      <alignment horizontal="left"/>
    </xf>
    <xf numFmtId="174" fontId="25" fillId="0" borderId="0" applyFill="0" applyBorder="0" applyAlignment="0"/>
    <xf numFmtId="38" fontId="26" fillId="0" borderId="0">
      <alignment horizontal="left"/>
    </xf>
    <xf numFmtId="173" fontId="8" fillId="0" borderId="0"/>
    <xf numFmtId="171" fontId="27" fillId="0" borderId="0">
      <alignment horizontal="left" indent="1"/>
    </xf>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6" fontId="15" fillId="0" borderId="0" applyFont="0" applyFill="0" applyBorder="0" applyAlignment="0" applyProtection="0"/>
    <xf numFmtId="177" fontId="2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79" fontId="1" fillId="0" borderId="0" applyFont="0" applyFill="0" applyBorder="0" applyAlignment="0" applyProtection="0"/>
    <xf numFmtId="178" fontId="15" fillId="0" borderId="0" applyFont="0" applyFill="0" applyBorder="0" applyAlignment="0" applyProtection="0"/>
    <xf numFmtId="178" fontId="10" fillId="0" borderId="0" applyFont="0" applyFill="0" applyBorder="0" applyAlignment="0" applyProtection="0"/>
    <xf numFmtId="178" fontId="15" fillId="0" borderId="0" applyFont="0" applyFill="0" applyBorder="0" applyAlignment="0" applyProtection="0"/>
    <xf numFmtId="178" fontId="30" fillId="0" borderId="0" applyFont="0" applyFill="0" applyBorder="0" applyAlignment="0" applyProtection="0"/>
    <xf numFmtId="178" fontId="15" fillId="0" borderId="0" applyFont="0" applyFill="0" applyBorder="0" applyAlignment="0" applyProtection="0"/>
    <xf numFmtId="179" fontId="8" fillId="0" borderId="0" applyFont="0" applyFill="0" applyBorder="0" applyAlignment="0" applyProtection="0"/>
    <xf numFmtId="179" fontId="31" fillId="0" borderId="0" applyFont="0" applyFill="0" applyBorder="0" applyAlignment="0" applyProtection="0"/>
    <xf numFmtId="178" fontId="32"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33" fillId="0" borderId="0" applyFont="0" applyFill="0" applyBorder="0" applyAlignment="0" applyProtection="0"/>
    <xf numFmtId="0" fontId="34" fillId="0" borderId="0" applyNumberFormat="0" applyAlignment="0">
      <alignment horizontal="left"/>
    </xf>
    <xf numFmtId="180" fontId="35" fillId="48" borderId="0" applyBorder="0"/>
    <xf numFmtId="176" fontId="35" fillId="48" borderId="11" applyBorder="0"/>
    <xf numFmtId="181" fontId="35" fillId="48" borderId="11" applyBorder="0"/>
    <xf numFmtId="9" fontId="35" fillId="48" borderId="12" applyBorder="0"/>
    <xf numFmtId="182" fontId="35" fillId="48" borderId="0" applyBorder="0"/>
    <xf numFmtId="178" fontId="35" fillId="48" borderId="13" applyBorder="0"/>
    <xf numFmtId="183" fontId="36" fillId="0" borderId="0" applyFill="0" applyBorder="0" applyProtection="0"/>
    <xf numFmtId="183" fontId="36" fillId="0" borderId="14" applyFill="0" applyProtection="0"/>
    <xf numFmtId="183" fontId="36" fillId="0" borderId="10" applyFill="0" applyProtection="0"/>
    <xf numFmtId="180" fontId="37" fillId="0" borderId="15" applyBorder="0"/>
    <xf numFmtId="184" fontId="8" fillId="0" borderId="0">
      <protection locked="0"/>
    </xf>
    <xf numFmtId="185" fontId="8" fillId="48" borderId="16" applyNumberFormat="0" applyBorder="0" applyProtection="0">
      <alignment horizontal="right"/>
    </xf>
    <xf numFmtId="0" fontId="38" fillId="0" borderId="0" applyFont="0"/>
    <xf numFmtId="186" fontId="36" fillId="0" borderId="0" applyFill="0" applyBorder="0" applyProtection="0"/>
    <xf numFmtId="186" fontId="36" fillId="0" borderId="14" applyFill="0" applyProtection="0"/>
    <xf numFmtId="186" fontId="36" fillId="0" borderId="10" applyFill="0" applyProtection="0"/>
    <xf numFmtId="186" fontId="39" fillId="0" borderId="0" applyFill="0" applyBorder="0" applyProtection="0"/>
    <xf numFmtId="187" fontId="8" fillId="0" borderId="0" applyFont="0" applyFill="0" applyBorder="0" applyAlignment="0" applyProtection="0"/>
    <xf numFmtId="188" fontId="8" fillId="0" borderId="0" applyFont="0" applyFill="0" applyBorder="0" applyAlignment="0" applyProtection="0"/>
    <xf numFmtId="173" fontId="40" fillId="0" borderId="11" applyFont="0" applyBorder="0"/>
    <xf numFmtId="179" fontId="41" fillId="0" borderId="0" applyFont="0" applyFill="0" applyBorder="0" applyAlignment="0" applyProtection="0"/>
    <xf numFmtId="0" fontId="42" fillId="0" borderId="0" applyNumberFormat="0" applyAlignment="0">
      <alignment horizontal="left"/>
    </xf>
    <xf numFmtId="189" fontId="9" fillId="0" borderId="0" applyFont="0" applyFill="0" applyBorder="0" applyAlignment="0" applyProtection="0"/>
    <xf numFmtId="176" fontId="43" fillId="0" borderId="0" applyFill="0" applyBorder="0">
      <alignment horizontal="left"/>
    </xf>
    <xf numFmtId="49" fontId="44" fillId="0" borderId="0">
      <alignment horizontal="left"/>
    </xf>
    <xf numFmtId="178" fontId="24" fillId="0" borderId="0" applyFill="0" applyBorder="0"/>
    <xf numFmtId="176" fontId="24" fillId="0" borderId="12" applyFill="0" applyBorder="0"/>
    <xf numFmtId="180" fontId="24" fillId="0" borderId="0" applyFill="0" applyBorder="0"/>
    <xf numFmtId="38" fontId="45" fillId="49" borderId="0" applyNumberFormat="0" applyBorder="0" applyAlignment="0" applyProtection="0"/>
    <xf numFmtId="0" fontId="46" fillId="47" borderId="0"/>
    <xf numFmtId="0" fontId="47" fillId="0" borderId="17" applyNumberFormat="0" applyAlignment="0" applyProtection="0">
      <alignment horizontal="left" vertical="center"/>
    </xf>
    <xf numFmtId="0" fontId="47" fillId="0" borderId="18">
      <alignment horizontal="left" vertical="center"/>
    </xf>
    <xf numFmtId="14" fontId="48" fillId="50" borderId="19">
      <alignment horizontal="center" vertical="center" wrapText="1"/>
    </xf>
    <xf numFmtId="0" fontId="49" fillId="0" borderId="19">
      <alignment horizontal="center"/>
    </xf>
    <xf numFmtId="0" fontId="49" fillId="0" borderId="0">
      <alignment horizontal="center"/>
    </xf>
    <xf numFmtId="168" fontId="50" fillId="0" borderId="0" applyNumberFormat="0" applyFill="0" applyBorder="0" applyAlignment="0" applyProtection="0">
      <alignment vertical="top"/>
      <protection locked="0"/>
    </xf>
    <xf numFmtId="10" fontId="45" fillId="51" borderId="20" applyNumberFormat="0" applyBorder="0" applyAlignment="0" applyProtection="0"/>
    <xf numFmtId="172" fontId="20" fillId="52" borderId="20" applyNumberFormat="0" applyAlignment="0" applyProtection="0"/>
    <xf numFmtId="173" fontId="8" fillId="0" borderId="21" applyFill="0" applyBorder="0">
      <alignment horizontal="left"/>
    </xf>
    <xf numFmtId="166" fontId="8" fillId="0" borderId="0" applyFont="0" applyFill="0" applyBorder="0" applyAlignment="0" applyProtection="0"/>
    <xf numFmtId="167" fontId="8" fillId="0" borderId="0" applyFont="0" applyFill="0" applyBorder="0" applyAlignment="0" applyProtection="0"/>
    <xf numFmtId="190" fontId="25" fillId="0" borderId="0" applyFont="0" applyFill="0" applyBorder="0" applyAlignment="0" applyProtection="0"/>
    <xf numFmtId="191" fontId="25" fillId="0" borderId="0" applyFont="0" applyFill="0" applyBorder="0" applyAlignment="0" applyProtection="0"/>
    <xf numFmtId="192" fontId="51" fillId="0" borderId="0" applyFont="0" applyFill="0" applyBorder="0" applyAlignment="0" applyProtection="0"/>
    <xf numFmtId="193" fontId="52" fillId="0" borderId="0"/>
    <xf numFmtId="168" fontId="28" fillId="0" borderId="0"/>
    <xf numFmtId="0" fontId="31" fillId="0" borderId="0"/>
    <xf numFmtId="168" fontId="10" fillId="0" borderId="0"/>
    <xf numFmtId="168" fontId="45" fillId="0" borderId="0"/>
    <xf numFmtId="0" fontId="15" fillId="0" borderId="0"/>
    <xf numFmtId="168" fontId="10" fillId="0" borderId="0"/>
    <xf numFmtId="168" fontId="10" fillId="0" borderId="0"/>
    <xf numFmtId="168" fontId="8" fillId="0" borderId="0"/>
    <xf numFmtId="168" fontId="10" fillId="0" borderId="0"/>
    <xf numFmtId="168" fontId="8" fillId="0" borderId="0"/>
    <xf numFmtId="168" fontId="30" fillId="0" borderId="0"/>
    <xf numFmtId="168" fontId="53" fillId="0" borderId="0"/>
    <xf numFmtId="0" fontId="15" fillId="0" borderId="0"/>
    <xf numFmtId="0" fontId="10" fillId="0" borderId="0"/>
    <xf numFmtId="0" fontId="15" fillId="0" borderId="0"/>
    <xf numFmtId="168" fontId="8" fillId="0" borderId="0"/>
    <xf numFmtId="168" fontId="8" fillId="0" borderId="0"/>
    <xf numFmtId="168" fontId="53" fillId="0" borderId="0"/>
    <xf numFmtId="168" fontId="53" fillId="0" borderId="0"/>
    <xf numFmtId="168" fontId="53" fillId="0" borderId="0"/>
    <xf numFmtId="0" fontId="8" fillId="0" borderId="0"/>
    <xf numFmtId="0" fontId="53" fillId="0" borderId="0"/>
    <xf numFmtId="0" fontId="29" fillId="0" borderId="0"/>
    <xf numFmtId="0" fontId="54" fillId="0" borderId="0"/>
    <xf numFmtId="0" fontId="29" fillId="0" borderId="0"/>
    <xf numFmtId="189" fontId="10" fillId="0" borderId="0"/>
    <xf numFmtId="0" fontId="54" fillId="0" borderId="0"/>
    <xf numFmtId="0" fontId="8" fillId="0" borderId="0"/>
    <xf numFmtId="172" fontId="51" fillId="0" borderId="0"/>
    <xf numFmtId="0" fontId="8" fillId="0" borderId="0"/>
    <xf numFmtId="0" fontId="15" fillId="0" borderId="0"/>
    <xf numFmtId="0" fontId="55" fillId="0" borderId="0"/>
    <xf numFmtId="0" fontId="53" fillId="0" borderId="0"/>
    <xf numFmtId="0" fontId="15" fillId="0" borderId="0"/>
    <xf numFmtId="0" fontId="8" fillId="0" borderId="0"/>
    <xf numFmtId="0" fontId="1" fillId="0" borderId="0"/>
    <xf numFmtId="168" fontId="45" fillId="0" borderId="0"/>
    <xf numFmtId="0" fontId="56" fillId="0" borderId="0"/>
    <xf numFmtId="0" fontId="8" fillId="0" borderId="0"/>
    <xf numFmtId="181" fontId="24" fillId="0" borderId="0" applyFill="0" applyBorder="0"/>
    <xf numFmtId="14" fontId="19" fillId="0" borderId="0">
      <alignment horizontal="center" wrapText="1"/>
      <protection locked="0"/>
    </xf>
    <xf numFmtId="194" fontId="8" fillId="0" borderId="0" applyFont="0" applyFill="0" applyBorder="0" applyAlignment="0" applyProtection="0"/>
    <xf numFmtId="194" fontId="8" fillId="0" borderId="0" applyFont="0" applyFill="0" applyBorder="0" applyAlignment="0" applyProtection="0"/>
    <xf numFmtId="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57"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24" fillId="0" borderId="12" applyFill="0" applyBorder="0"/>
    <xf numFmtId="182" fontId="24" fillId="0" borderId="0" applyFill="0" applyBorder="0"/>
    <xf numFmtId="178" fontId="24" fillId="0" borderId="0" applyFill="0" applyBorder="0"/>
    <xf numFmtId="195" fontId="6" fillId="0" borderId="0"/>
    <xf numFmtId="196" fontId="6" fillId="0" borderId="0"/>
    <xf numFmtId="0" fontId="59" fillId="0" borderId="0" applyNumberFormat="0">
      <alignment horizontal="left"/>
    </xf>
    <xf numFmtId="0" fontId="60" fillId="53" borderId="0" applyNumberFormat="0" applyFont="0" applyBorder="0" applyAlignment="0">
      <alignment horizontal="center"/>
    </xf>
    <xf numFmtId="14" fontId="59" fillId="0" borderId="0" applyNumberFormat="0" applyFill="0" applyBorder="0" applyAlignment="0" applyProtection="0">
      <alignment horizontal="left"/>
    </xf>
    <xf numFmtId="4" fontId="61" fillId="54" borderId="22" applyNumberFormat="0" applyProtection="0">
      <alignment vertical="center"/>
    </xf>
    <xf numFmtId="4" fontId="62" fillId="48" borderId="22" applyNumberFormat="0" applyProtection="0">
      <alignment vertical="center"/>
    </xf>
    <xf numFmtId="4" fontId="61" fillId="48" borderId="22" applyNumberFormat="0" applyProtection="0">
      <alignment horizontal="left" vertical="center" indent="1"/>
    </xf>
    <xf numFmtId="168" fontId="61" fillId="48" borderId="22" applyNumberFormat="0" applyProtection="0">
      <alignment horizontal="left" vertical="top" indent="1"/>
    </xf>
    <xf numFmtId="4" fontId="61" fillId="55" borderId="0" applyNumberFormat="0" applyProtection="0">
      <alignment horizontal="left" vertical="center" indent="1"/>
    </xf>
    <xf numFmtId="4" fontId="58" fillId="34" borderId="22" applyNumberFormat="0" applyProtection="0">
      <alignment horizontal="right" vertical="center"/>
    </xf>
    <xf numFmtId="4" fontId="58" fillId="40" borderId="22" applyNumberFormat="0" applyProtection="0">
      <alignment horizontal="right" vertical="center"/>
    </xf>
    <xf numFmtId="4" fontId="58" fillId="56" borderId="22" applyNumberFormat="0" applyProtection="0">
      <alignment horizontal="right" vertical="center"/>
    </xf>
    <xf numFmtId="4" fontId="58" fillId="42" borderId="22" applyNumberFormat="0" applyProtection="0">
      <alignment horizontal="right" vertical="center"/>
    </xf>
    <xf numFmtId="4" fontId="58" fillId="46" borderId="22" applyNumberFormat="0" applyProtection="0">
      <alignment horizontal="right" vertical="center"/>
    </xf>
    <xf numFmtId="4" fontId="58" fillId="57" borderId="22" applyNumberFormat="0" applyProtection="0">
      <alignment horizontal="right" vertical="center"/>
    </xf>
    <xf numFmtId="4" fontId="58" fillId="58" borderId="22" applyNumberFormat="0" applyProtection="0">
      <alignment horizontal="right" vertical="center"/>
    </xf>
    <xf numFmtId="4" fontId="58" fillId="59" borderId="22" applyNumberFormat="0" applyProtection="0">
      <alignment horizontal="right" vertical="center"/>
    </xf>
    <xf numFmtId="4" fontId="58" fillId="41" borderId="22" applyNumberFormat="0" applyProtection="0">
      <alignment horizontal="right" vertical="center"/>
    </xf>
    <xf numFmtId="4" fontId="61" fillId="60" borderId="23" applyNumberFormat="0" applyProtection="0">
      <alignment horizontal="left" vertical="center" indent="1"/>
    </xf>
    <xf numFmtId="4" fontId="58" fillId="61" borderId="0" applyNumberFormat="0" applyProtection="0">
      <alignment horizontal="left" vertical="center" indent="1"/>
    </xf>
    <xf numFmtId="4" fontId="63" fillId="62" borderId="0" applyNumberFormat="0" applyProtection="0">
      <alignment horizontal="left" vertical="center" indent="1"/>
    </xf>
    <xf numFmtId="4" fontId="58" fillId="63" borderId="22" applyNumberFormat="0" applyProtection="0">
      <alignment horizontal="right" vertical="center"/>
    </xf>
    <xf numFmtId="4" fontId="31" fillId="61" borderId="0" applyNumberFormat="0" applyProtection="0">
      <alignment horizontal="left" vertical="center" indent="1"/>
    </xf>
    <xf numFmtId="4" fontId="31" fillId="55" borderId="0" applyNumberFormat="0" applyProtection="0">
      <alignment horizontal="left" vertical="center" indent="1"/>
    </xf>
    <xf numFmtId="168" fontId="8" fillId="62" borderId="22" applyNumberFormat="0" applyProtection="0">
      <alignment horizontal="left" vertical="center" indent="1"/>
    </xf>
    <xf numFmtId="168" fontId="8" fillId="62" borderId="22" applyNumberFormat="0" applyProtection="0">
      <alignment horizontal="left" vertical="top" indent="1"/>
    </xf>
    <xf numFmtId="168" fontId="8" fillId="55" borderId="22" applyNumberFormat="0" applyProtection="0">
      <alignment horizontal="left" vertical="center" indent="1"/>
    </xf>
    <xf numFmtId="168" fontId="8" fillId="55" borderId="22" applyNumberFormat="0" applyProtection="0">
      <alignment horizontal="left" vertical="top" indent="1"/>
    </xf>
    <xf numFmtId="168" fontId="8" fillId="64" borderId="22" applyNumberFormat="0" applyProtection="0">
      <alignment horizontal="left" vertical="center" indent="1"/>
    </xf>
    <xf numFmtId="168" fontId="8" fillId="64" borderId="22" applyNumberFormat="0" applyProtection="0">
      <alignment horizontal="left" vertical="top" indent="1"/>
    </xf>
    <xf numFmtId="168" fontId="8" fillId="65" borderId="22" applyNumberFormat="0" applyProtection="0">
      <alignment horizontal="left" vertical="center" indent="1"/>
    </xf>
    <xf numFmtId="168" fontId="8" fillId="65" borderId="22" applyNumberFormat="0" applyProtection="0">
      <alignment horizontal="left" vertical="top" indent="1"/>
    </xf>
    <xf numFmtId="4" fontId="58" fillId="51" borderId="22" applyNumberFormat="0" applyProtection="0">
      <alignment vertical="center"/>
    </xf>
    <xf numFmtId="4" fontId="64" fillId="51" borderId="22" applyNumberFormat="0" applyProtection="0">
      <alignment vertical="center"/>
    </xf>
    <xf numFmtId="4" fontId="58" fillId="51" borderId="22" applyNumberFormat="0" applyProtection="0">
      <alignment horizontal="left" vertical="center" indent="1"/>
    </xf>
    <xf numFmtId="168" fontId="58" fillId="51" borderId="22" applyNumberFormat="0" applyProtection="0">
      <alignment horizontal="left" vertical="top" indent="1"/>
    </xf>
    <xf numFmtId="4" fontId="58" fillId="61" borderId="22" applyNumberFormat="0" applyProtection="0">
      <alignment horizontal="right" vertical="center"/>
    </xf>
    <xf numFmtId="4" fontId="64" fillId="61" borderId="22" applyNumberFormat="0" applyProtection="0">
      <alignment horizontal="right" vertical="center"/>
    </xf>
    <xf numFmtId="4" fontId="58" fillId="63" borderId="22" applyNumberFormat="0" applyProtection="0">
      <alignment horizontal="left" vertical="center" indent="1"/>
    </xf>
    <xf numFmtId="168" fontId="58" fillId="55" borderId="22" applyNumberFormat="0" applyProtection="0">
      <alignment horizontal="left" vertical="top" indent="1"/>
    </xf>
    <xf numFmtId="4" fontId="65" fillId="66" borderId="0" applyNumberFormat="0" applyProtection="0">
      <alignment horizontal="left" vertical="center" indent="1"/>
    </xf>
    <xf numFmtId="4" fontId="66" fillId="61" borderId="22" applyNumberFormat="0" applyProtection="0">
      <alignment horizontal="right" vertical="center"/>
    </xf>
    <xf numFmtId="0" fontId="60" fillId="1" borderId="18" applyNumberFormat="0" applyFont="0" applyAlignment="0">
      <alignment horizontal="center"/>
    </xf>
    <xf numFmtId="0" fontId="67" fillId="0" borderId="0" applyNumberFormat="0" applyFill="0" applyBorder="0" applyAlignment="0">
      <alignment horizontal="center"/>
    </xf>
    <xf numFmtId="0" fontId="8" fillId="0" borderId="0"/>
    <xf numFmtId="0" fontId="6" fillId="0" borderId="0"/>
    <xf numFmtId="189" fontId="9" fillId="0" borderId="0"/>
    <xf numFmtId="0" fontId="6" fillId="0" borderId="0"/>
    <xf numFmtId="40" fontId="68" fillId="0" borderId="0" applyBorder="0">
      <alignment horizontal="right"/>
    </xf>
    <xf numFmtId="0" fontId="69" fillId="0" borderId="0" applyFill="0" applyBorder="0" applyProtection="0">
      <alignment horizontal="left" vertical="top"/>
    </xf>
    <xf numFmtId="185" fontId="8" fillId="0" borderId="0" applyNumberFormat="0" applyFill="0" applyBorder="0"/>
    <xf numFmtId="0" fontId="70" fillId="0" borderId="0"/>
    <xf numFmtId="0" fontId="70" fillId="0" borderId="0"/>
    <xf numFmtId="0" fontId="70" fillId="0" borderId="0"/>
    <xf numFmtId="0" fontId="71" fillId="0" borderId="0"/>
    <xf numFmtId="0" fontId="22" fillId="48" borderId="16" applyFill="0" applyBorder="0">
      <alignment horizontal="right"/>
    </xf>
    <xf numFmtId="0" fontId="16" fillId="67" borderId="0" applyNumberFormat="0" applyBorder="0" applyAlignment="0" applyProtection="0"/>
    <xf numFmtId="168" fontId="17" fillId="9" borderId="0" applyNumberFormat="0" applyBorder="0" applyAlignment="0" applyProtection="0"/>
    <xf numFmtId="0" fontId="16" fillId="56" borderId="0" applyNumberFormat="0" applyBorder="0" applyAlignment="0" applyProtection="0"/>
    <xf numFmtId="168" fontId="17" fillId="13" borderId="0" applyNumberFormat="0" applyBorder="0" applyAlignment="0" applyProtection="0"/>
    <xf numFmtId="0" fontId="16" fillId="58" borderId="0" applyNumberFormat="0" applyBorder="0" applyAlignment="0" applyProtection="0"/>
    <xf numFmtId="168" fontId="17" fillId="17" borderId="0" applyNumberFormat="0" applyBorder="0" applyAlignment="0" applyProtection="0"/>
    <xf numFmtId="0" fontId="16" fillId="44" borderId="0" applyNumberFormat="0" applyBorder="0" applyAlignment="0" applyProtection="0"/>
    <xf numFmtId="168" fontId="17" fillId="21" borderId="0" applyNumberFormat="0" applyBorder="0" applyAlignment="0" applyProtection="0"/>
    <xf numFmtId="0" fontId="16" fillId="45" borderId="0" applyNumberFormat="0" applyBorder="0" applyAlignment="0" applyProtection="0"/>
    <xf numFmtId="168" fontId="17" fillId="25" borderId="0" applyNumberFormat="0" applyBorder="0" applyAlignment="0" applyProtection="0"/>
    <xf numFmtId="0" fontId="16" fillId="57" borderId="0" applyNumberFormat="0" applyBorder="0" applyAlignment="0" applyProtection="0"/>
    <xf numFmtId="168" fontId="17" fillId="29" borderId="0" applyNumberFormat="0" applyBorder="0" applyAlignment="0" applyProtection="0"/>
    <xf numFmtId="171" fontId="11" fillId="0" borderId="24">
      <protection locked="0"/>
    </xf>
    <xf numFmtId="0" fontId="72" fillId="38" borderId="25" applyNumberFormat="0" applyAlignment="0" applyProtection="0"/>
    <xf numFmtId="168" fontId="73" fillId="5" borderId="4" applyNumberFormat="0" applyAlignment="0" applyProtection="0"/>
    <xf numFmtId="0" fontId="74" fillId="68" borderId="26" applyNumberFormat="0" applyAlignment="0" applyProtection="0"/>
    <xf numFmtId="168" fontId="75" fillId="6" borderId="5" applyNumberFormat="0" applyAlignment="0" applyProtection="0"/>
    <xf numFmtId="0" fontId="76" fillId="68" borderId="25" applyNumberFormat="0" applyAlignment="0" applyProtection="0"/>
    <xf numFmtId="168" fontId="77" fillId="6" borderId="4" applyNumberFormat="0" applyAlignment="0" applyProtection="0"/>
    <xf numFmtId="0" fontId="78" fillId="0" borderId="0" applyNumberFormat="0" applyFill="0" applyBorder="0" applyAlignment="0" applyProtection="0">
      <alignment vertical="top"/>
      <protection locked="0"/>
    </xf>
    <xf numFmtId="169" fontId="57" fillId="0" borderId="0" applyFont="0" applyFill="0" applyBorder="0" applyAlignment="0" applyProtection="0"/>
    <xf numFmtId="0" fontId="79" fillId="0" borderId="27" applyNumberFormat="0" applyFill="0" applyAlignment="0" applyProtection="0"/>
    <xf numFmtId="168" fontId="80" fillId="0" borderId="1" applyNumberFormat="0" applyFill="0" applyAlignment="0" applyProtection="0"/>
    <xf numFmtId="0" fontId="81" fillId="0" borderId="28" applyNumberFormat="0" applyFill="0" applyAlignment="0" applyProtection="0"/>
    <xf numFmtId="168" fontId="82" fillId="0" borderId="2" applyNumberFormat="0" applyFill="0" applyAlignment="0" applyProtection="0"/>
    <xf numFmtId="0" fontId="83" fillId="0" borderId="29" applyNumberFormat="0" applyFill="0" applyAlignment="0" applyProtection="0"/>
    <xf numFmtId="168" fontId="84" fillId="0" borderId="3" applyNumberFormat="0" applyFill="0" applyAlignment="0" applyProtection="0"/>
    <xf numFmtId="0" fontId="83" fillId="0" borderId="0" applyNumberFormat="0" applyFill="0" applyBorder="0" applyAlignment="0" applyProtection="0"/>
    <xf numFmtId="168" fontId="84" fillId="0" borderId="0" applyNumberFormat="0" applyFill="0" applyBorder="0" applyAlignment="0" applyProtection="0"/>
    <xf numFmtId="171" fontId="85" fillId="50" borderId="24"/>
    <xf numFmtId="0" fontId="86" fillId="0" borderId="30" applyNumberFormat="0" applyFill="0" applyAlignment="0" applyProtection="0"/>
    <xf numFmtId="168" fontId="87" fillId="0" borderId="9" applyNumberFormat="0" applyFill="0" applyAlignment="0" applyProtection="0"/>
    <xf numFmtId="0" fontId="8" fillId="0" borderId="0"/>
    <xf numFmtId="0" fontId="88" fillId="69" borderId="31" applyNumberFormat="0" applyAlignment="0" applyProtection="0"/>
    <xf numFmtId="168" fontId="89" fillId="7" borderId="7" applyNumberFormat="0" applyAlignment="0" applyProtection="0"/>
    <xf numFmtId="0" fontId="90" fillId="0" borderId="0" applyNumberFormat="0" applyFill="0" applyBorder="0" applyAlignment="0" applyProtection="0"/>
    <xf numFmtId="0" fontId="91" fillId="54" borderId="0" applyNumberFormat="0" applyBorder="0" applyAlignment="0" applyProtection="0"/>
    <xf numFmtId="168" fontId="92" fillId="4" borderId="0" applyNumberFormat="0" applyBorder="0" applyAlignment="0" applyProtection="0"/>
    <xf numFmtId="168" fontId="8" fillId="0" borderId="0"/>
    <xf numFmtId="168" fontId="8" fillId="0" borderId="0"/>
    <xf numFmtId="168" fontId="8" fillId="0" borderId="0"/>
    <xf numFmtId="168" fontId="8" fillId="0" borderId="0"/>
    <xf numFmtId="0" fontId="15" fillId="0" borderId="0"/>
    <xf numFmtId="0" fontId="57" fillId="0" borderId="0"/>
    <xf numFmtId="172" fontId="51" fillId="0" borderId="0"/>
    <xf numFmtId="0" fontId="1" fillId="0" borderId="0"/>
    <xf numFmtId="0" fontId="8" fillId="0" borderId="0"/>
    <xf numFmtId="0" fontId="1" fillId="0" borderId="0"/>
    <xf numFmtId="168" fontId="57" fillId="0" borderId="0"/>
    <xf numFmtId="0" fontId="1" fillId="0" borderId="0"/>
    <xf numFmtId="168" fontId="8" fillId="0" borderId="0"/>
    <xf numFmtId="0" fontId="8" fillId="0" borderId="0"/>
    <xf numFmtId="0" fontId="15" fillId="0" borderId="0"/>
    <xf numFmtId="168" fontId="8" fillId="0" borderId="0"/>
    <xf numFmtId="168" fontId="30" fillId="0" borderId="0"/>
    <xf numFmtId="168" fontId="39" fillId="0" borderId="0"/>
    <xf numFmtId="0" fontId="93" fillId="0" borderId="0" applyNumberFormat="0" applyFill="0" applyBorder="0" applyAlignment="0" applyProtection="0">
      <alignment vertical="top"/>
      <protection locked="0"/>
    </xf>
    <xf numFmtId="0" fontId="94" fillId="34" borderId="0" applyNumberFormat="0" applyBorder="0" applyAlignment="0" applyProtection="0"/>
    <xf numFmtId="168" fontId="95" fillId="3" borderId="0" applyNumberFormat="0" applyBorder="0" applyAlignment="0" applyProtection="0"/>
    <xf numFmtId="0" fontId="96" fillId="0" borderId="0" applyNumberFormat="0" applyFill="0" applyBorder="0" applyAlignment="0" applyProtection="0"/>
    <xf numFmtId="168" fontId="97" fillId="0" borderId="0" applyNumberFormat="0" applyFill="0" applyBorder="0" applyAlignment="0" applyProtection="0"/>
    <xf numFmtId="0" fontId="8" fillId="70" borderId="32" applyNumberFormat="0" applyFont="0" applyAlignment="0" applyProtection="0"/>
    <xf numFmtId="168" fontId="15" fillId="8" borderId="8" applyNumberFormat="0" applyFont="0" applyAlignment="0" applyProtection="0"/>
    <xf numFmtId="9" fontId="30" fillId="0" borderId="0" applyFont="0" applyFill="0" applyBorder="0" applyAlignment="0" applyProtection="0"/>
    <xf numFmtId="9" fontId="5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8" fillId="0" borderId="33" applyNumberFormat="0" applyFill="0" applyAlignment="0" applyProtection="0"/>
    <xf numFmtId="168" fontId="99" fillId="0" borderId="6" applyNumberFormat="0" applyFill="0" applyAlignment="0" applyProtection="0"/>
    <xf numFmtId="0" fontId="6" fillId="0" borderId="0"/>
    <xf numFmtId="168" fontId="6" fillId="0" borderId="0"/>
    <xf numFmtId="0" fontId="6" fillId="0" borderId="0"/>
    <xf numFmtId="0" fontId="57" fillId="0" borderId="0">
      <alignment vertical="justify"/>
    </xf>
    <xf numFmtId="0" fontId="100" fillId="0" borderId="0" applyNumberFormat="0" applyFill="0" applyBorder="0" applyAlignment="0" applyProtection="0"/>
    <xf numFmtId="168" fontId="101" fillId="0" borderId="0" applyNumberFormat="0" applyFill="0" applyBorder="0" applyAlignment="0" applyProtection="0"/>
    <xf numFmtId="197" fontId="102" fillId="0" borderId="0" applyFont="0" applyFill="0" applyBorder="0" applyAlignment="0" applyProtection="0"/>
    <xf numFmtId="179" fontId="102" fillId="0" borderId="0" applyFont="0" applyFill="0" applyBorder="0" applyAlignment="0" applyProtection="0"/>
    <xf numFmtId="178" fontId="15" fillId="0" borderId="0" applyFont="0" applyFill="0" applyBorder="0" applyAlignment="0" applyProtection="0"/>
    <xf numFmtId="179" fontId="57" fillId="0" borderId="0" applyFont="0" applyFill="0" applyBorder="0" applyAlignment="0" applyProtection="0"/>
    <xf numFmtId="178" fontId="57" fillId="0" borderId="0" applyFont="0" applyFill="0" applyBorder="0" applyAlignment="0" applyProtection="0"/>
    <xf numFmtId="167" fontId="8" fillId="0" borderId="0" applyFont="0" applyFill="0" applyBorder="0" applyAlignment="0" applyProtection="0"/>
    <xf numFmtId="178" fontId="39" fillId="0" borderId="0" applyFont="0" applyFill="0" applyBorder="0" applyAlignment="0" applyProtection="0"/>
    <xf numFmtId="167" fontId="8" fillId="0" borderId="0" applyFont="0" applyFill="0" applyBorder="0" applyAlignment="0" applyProtection="0"/>
    <xf numFmtId="179" fontId="57" fillId="0" borderId="0" applyFont="0" applyFill="0" applyBorder="0" applyAlignment="0" applyProtection="0"/>
    <xf numFmtId="198" fontId="30"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78" fontId="53" fillId="0" borderId="0" applyFont="0" applyFill="0" applyBorder="0" applyAlignment="0" applyProtection="0"/>
    <xf numFmtId="0" fontId="103" fillId="35" borderId="0" applyNumberFormat="0" applyBorder="0" applyAlignment="0" applyProtection="0"/>
    <xf numFmtId="168" fontId="104" fillId="2" borderId="0" applyNumberFormat="0" applyBorder="0" applyAlignment="0" applyProtection="0"/>
    <xf numFmtId="169" fontId="12" fillId="0" borderId="0">
      <protection locked="0"/>
    </xf>
    <xf numFmtId="0" fontId="11" fillId="0" borderId="0"/>
    <xf numFmtId="165" fontId="1" fillId="0" borderId="0" applyFont="0" applyFill="0" applyBorder="0" applyAlignment="0" applyProtection="0"/>
    <xf numFmtId="9" fontId="1" fillId="0" borderId="0" applyFont="0" applyFill="0" applyBorder="0" applyAlignment="0" applyProtection="0"/>
    <xf numFmtId="164" fontId="15" fillId="0" borderId="0" applyFont="0" applyFill="0" applyBorder="0" applyAlignment="0" applyProtection="0"/>
    <xf numFmtId="0" fontId="8" fillId="70" borderId="47" applyNumberFormat="0" applyFont="0" applyAlignment="0" applyProtection="0"/>
    <xf numFmtId="0" fontId="86" fillId="0" borderId="46" applyNumberFormat="0" applyFill="0" applyAlignment="0" applyProtection="0"/>
    <xf numFmtId="0" fontId="76" fillId="68" borderId="44" applyNumberFormat="0" applyAlignment="0" applyProtection="0"/>
    <xf numFmtId="0" fontId="74" fillId="68" borderId="45" applyNumberFormat="0" applyAlignment="0" applyProtection="0"/>
    <xf numFmtId="0" fontId="72" fillId="38" borderId="44" applyNumberFormat="0" applyAlignment="0" applyProtection="0"/>
    <xf numFmtId="0" fontId="22" fillId="48" borderId="42" applyFill="0" applyBorder="0">
      <alignment horizontal="right"/>
    </xf>
    <xf numFmtId="0" fontId="60" fillId="1" borderId="38" applyNumberFormat="0" applyFont="0" applyAlignment="0">
      <alignment horizontal="center"/>
    </xf>
    <xf numFmtId="4" fontId="66" fillId="61" borderId="43" applyNumberFormat="0" applyProtection="0">
      <alignment horizontal="right" vertical="center"/>
    </xf>
    <xf numFmtId="168" fontId="58" fillId="55" borderId="43" applyNumberFormat="0" applyProtection="0">
      <alignment horizontal="left" vertical="top" indent="1"/>
    </xf>
    <xf numFmtId="4" fontId="58" fillId="63" borderId="43" applyNumberFormat="0" applyProtection="0">
      <alignment horizontal="left" vertical="center" indent="1"/>
    </xf>
    <xf numFmtId="4" fontId="64" fillId="61" borderId="43" applyNumberFormat="0" applyProtection="0">
      <alignment horizontal="right" vertical="center"/>
    </xf>
    <xf numFmtId="4" fontId="58" fillId="61" borderId="43" applyNumberFormat="0" applyProtection="0">
      <alignment horizontal="right" vertical="center"/>
    </xf>
    <xf numFmtId="168" fontId="58" fillId="51" borderId="43" applyNumberFormat="0" applyProtection="0">
      <alignment horizontal="left" vertical="top" indent="1"/>
    </xf>
    <xf numFmtId="4" fontId="58" fillId="51" borderId="43" applyNumberFormat="0" applyProtection="0">
      <alignment horizontal="left" vertical="center" indent="1"/>
    </xf>
    <xf numFmtId="4" fontId="64" fillId="51" borderId="43" applyNumberFormat="0" applyProtection="0">
      <alignment vertical="center"/>
    </xf>
    <xf numFmtId="4" fontId="58" fillId="51" borderId="43" applyNumberFormat="0" applyProtection="0">
      <alignment vertical="center"/>
    </xf>
    <xf numFmtId="168" fontId="8" fillId="65" borderId="43" applyNumberFormat="0" applyProtection="0">
      <alignment horizontal="left" vertical="top" indent="1"/>
    </xf>
    <xf numFmtId="168" fontId="8" fillId="65" borderId="43" applyNumberFormat="0" applyProtection="0">
      <alignment horizontal="left" vertical="center" indent="1"/>
    </xf>
    <xf numFmtId="168" fontId="8" fillId="64" borderId="43" applyNumberFormat="0" applyProtection="0">
      <alignment horizontal="left" vertical="top" indent="1"/>
    </xf>
    <xf numFmtId="168" fontId="8" fillId="64" borderId="43" applyNumberFormat="0" applyProtection="0">
      <alignment horizontal="left" vertical="center" indent="1"/>
    </xf>
    <xf numFmtId="168" fontId="8" fillId="55" borderId="43" applyNumberFormat="0" applyProtection="0">
      <alignment horizontal="left" vertical="top" indent="1"/>
    </xf>
    <xf numFmtId="168" fontId="8" fillId="55" borderId="43" applyNumberFormat="0" applyProtection="0">
      <alignment horizontal="left" vertical="center" indent="1"/>
    </xf>
    <xf numFmtId="168" fontId="8" fillId="62" borderId="43" applyNumberFormat="0" applyProtection="0">
      <alignment horizontal="left" vertical="top" indent="1"/>
    </xf>
    <xf numFmtId="168" fontId="8" fillId="62" borderId="43" applyNumberFormat="0" applyProtection="0">
      <alignment horizontal="left" vertical="center" indent="1"/>
    </xf>
    <xf numFmtId="4" fontId="58" fillId="63" borderId="43" applyNumberFormat="0" applyProtection="0">
      <alignment horizontal="right" vertical="center"/>
    </xf>
    <xf numFmtId="4" fontId="58" fillId="41" borderId="43" applyNumberFormat="0" applyProtection="0">
      <alignment horizontal="right" vertical="center"/>
    </xf>
    <xf numFmtId="4" fontId="58" fillId="59" borderId="43" applyNumberFormat="0" applyProtection="0">
      <alignment horizontal="right" vertical="center"/>
    </xf>
    <xf numFmtId="4" fontId="58" fillId="58" borderId="43" applyNumberFormat="0" applyProtection="0">
      <alignment horizontal="right" vertical="center"/>
    </xf>
    <xf numFmtId="4" fontId="58" fillId="57" borderId="43" applyNumberFormat="0" applyProtection="0">
      <alignment horizontal="right" vertical="center"/>
    </xf>
    <xf numFmtId="4" fontId="58" fillId="46" borderId="43" applyNumberFormat="0" applyProtection="0">
      <alignment horizontal="right" vertical="center"/>
    </xf>
    <xf numFmtId="4" fontId="58" fillId="42" borderId="43" applyNumberFormat="0" applyProtection="0">
      <alignment horizontal="right" vertical="center"/>
    </xf>
    <xf numFmtId="4" fontId="58" fillId="56" borderId="43" applyNumberFormat="0" applyProtection="0">
      <alignment horizontal="right" vertical="center"/>
    </xf>
    <xf numFmtId="4" fontId="58" fillId="40" borderId="43" applyNumberFormat="0" applyProtection="0">
      <alignment horizontal="right" vertical="center"/>
    </xf>
    <xf numFmtId="4" fontId="58" fillId="34" borderId="43" applyNumberFormat="0" applyProtection="0">
      <alignment horizontal="right" vertical="center"/>
    </xf>
    <xf numFmtId="168" fontId="61" fillId="48" borderId="43" applyNumberFormat="0" applyProtection="0">
      <alignment horizontal="left" vertical="top" indent="1"/>
    </xf>
    <xf numFmtId="4" fontId="61" fillId="48" borderId="43" applyNumberFormat="0" applyProtection="0">
      <alignment horizontal="left" vertical="center" indent="1"/>
    </xf>
    <xf numFmtId="4" fontId="62" fillId="48" borderId="43" applyNumberFormat="0" applyProtection="0">
      <alignment vertical="center"/>
    </xf>
    <xf numFmtId="4" fontId="61" fillId="54" borderId="43" applyNumberFormat="0" applyProtection="0">
      <alignment vertical="center"/>
    </xf>
    <xf numFmtId="0" fontId="47" fillId="0" borderId="38">
      <alignment horizontal="left" vertical="center"/>
    </xf>
    <xf numFmtId="186" fontId="36" fillId="0" borderId="40" applyFill="0" applyProtection="0"/>
    <xf numFmtId="185" fontId="8" fillId="48" borderId="42" applyNumberFormat="0" applyBorder="0" applyProtection="0">
      <alignment horizontal="right"/>
    </xf>
    <xf numFmtId="183" fontId="36" fillId="0" borderId="40" applyFill="0" applyProtection="0"/>
    <xf numFmtId="166" fontId="15"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15" fillId="0" borderId="0" applyFont="0" applyFill="0" applyBorder="0" applyAlignment="0" applyProtection="0"/>
    <xf numFmtId="167" fontId="10" fillId="0" borderId="0" applyFont="0" applyFill="0" applyBorder="0" applyAlignment="0" applyProtection="0"/>
    <xf numFmtId="167" fontId="15" fillId="0" borderId="0" applyFont="0" applyFill="0" applyBorder="0" applyAlignment="0" applyProtection="0"/>
    <xf numFmtId="167" fontId="30" fillId="0" borderId="0" applyFont="0" applyFill="0" applyBorder="0" applyAlignment="0" applyProtection="0"/>
    <xf numFmtId="167" fontId="15" fillId="0" borderId="0" applyFont="0" applyFill="0" applyBorder="0" applyAlignment="0" applyProtection="0"/>
    <xf numFmtId="167" fontId="32"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33" fillId="0" borderId="0" applyFont="0" applyFill="0" applyBorder="0" applyAlignment="0" applyProtection="0"/>
    <xf numFmtId="166" fontId="35" fillId="48" borderId="11" applyBorder="0"/>
    <xf numFmtId="167" fontId="35" fillId="48" borderId="13" applyBorder="0"/>
    <xf numFmtId="166" fontId="43" fillId="0" borderId="0" applyFill="0" applyBorder="0">
      <alignment horizontal="left"/>
    </xf>
    <xf numFmtId="167" fontId="24" fillId="0" borderId="0" applyFill="0" applyBorder="0"/>
    <xf numFmtId="166" fontId="24" fillId="0" borderId="12" applyFill="0" applyBorder="0"/>
    <xf numFmtId="185" fontId="8" fillId="48" borderId="49" applyNumberFormat="0" applyBorder="0" applyProtection="0">
      <alignment horizontal="right"/>
    </xf>
    <xf numFmtId="0" fontId="47" fillId="0" borderId="48">
      <alignment horizontal="left" vertical="center"/>
    </xf>
    <xf numFmtId="167" fontId="24" fillId="0" borderId="0" applyFill="0" applyBorder="0"/>
    <xf numFmtId="0" fontId="60" fillId="1" borderId="48" applyNumberFormat="0" applyFont="0" applyAlignment="0">
      <alignment horizontal="center"/>
    </xf>
    <xf numFmtId="0" fontId="22" fillId="48" borderId="49" applyFill="0" applyBorder="0">
      <alignment horizontal="right"/>
    </xf>
    <xf numFmtId="167" fontId="15" fillId="0" borderId="0" applyFont="0" applyFill="0" applyBorder="0" applyAlignment="0" applyProtection="0"/>
    <xf numFmtId="167" fontId="57" fillId="0" borderId="0" applyFont="0" applyFill="0" applyBorder="0" applyAlignment="0" applyProtection="0"/>
    <xf numFmtId="167" fontId="8" fillId="0" borderId="0" applyFont="0" applyFill="0" applyBorder="0" applyAlignment="0" applyProtection="0"/>
    <xf numFmtId="167" fontId="39" fillId="0" borderId="0" applyFont="0" applyFill="0" applyBorder="0" applyAlignment="0" applyProtection="0"/>
    <xf numFmtId="167" fontId="8" fillId="0" borderId="0" applyFont="0" applyFill="0" applyBorder="0" applyAlignment="0" applyProtection="0"/>
    <xf numFmtId="167" fontId="53" fillId="0" borderId="0" applyFont="0" applyFill="0" applyBorder="0" applyAlignment="0" applyProtection="0"/>
    <xf numFmtId="165" fontId="57" fillId="0" borderId="0" applyFont="0" applyFill="0" applyBorder="0" applyAlignment="0" applyProtection="0"/>
    <xf numFmtId="0" fontId="15" fillId="0" borderId="0"/>
  </cellStyleXfs>
  <cellXfs count="49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105" fillId="0" borderId="0" xfId="0" applyFont="1"/>
    <xf numFmtId="0" fontId="106" fillId="0" borderId="0" xfId="0" applyFont="1" applyAlignment="1"/>
    <xf numFmtId="0" fontId="106" fillId="0" borderId="0" xfId="0" applyFont="1" applyAlignment="1">
      <alignment horizontal="center"/>
    </xf>
    <xf numFmtId="0" fontId="107" fillId="0" borderId="0" xfId="0" applyFont="1"/>
    <xf numFmtId="16" fontId="5" fillId="0" borderId="0" xfId="0" quotePrefix="1" applyNumberFormat="1" applyFont="1" applyAlignment="1">
      <alignment horizontal="center"/>
    </xf>
    <xf numFmtId="0" fontId="5" fillId="0" borderId="0" xfId="0" applyFont="1" applyAlignment="1">
      <alignment horizontal="left" indent="1"/>
    </xf>
    <xf numFmtId="0" fontId="5" fillId="0" borderId="0" xfId="0" quotePrefix="1" applyFont="1" applyFill="1" applyAlignment="1">
      <alignment horizontal="center"/>
    </xf>
    <xf numFmtId="0" fontId="5" fillId="0" borderId="0" xfId="0" applyFont="1" applyAlignment="1">
      <alignment horizontal="left"/>
    </xf>
    <xf numFmtId="0" fontId="108" fillId="71" borderId="34" xfId="0" applyFont="1" applyFill="1" applyBorder="1" applyAlignment="1"/>
    <xf numFmtId="0" fontId="5" fillId="71" borderId="34" xfId="0" applyFont="1" applyFill="1" applyBorder="1"/>
    <xf numFmtId="0" fontId="5" fillId="0" borderId="0" xfId="0" applyFont="1" applyBorder="1"/>
    <xf numFmtId="0" fontId="5" fillId="0" borderId="35" xfId="0" applyFont="1" applyFill="1" applyBorder="1" applyAlignment="1"/>
    <xf numFmtId="0" fontId="5" fillId="0" borderId="35" xfId="0" applyFont="1" applyFill="1" applyBorder="1"/>
    <xf numFmtId="0" fontId="5" fillId="0" borderId="0" xfId="0" applyFont="1" applyFill="1" applyBorder="1" applyAlignment="1"/>
    <xf numFmtId="0" fontId="110" fillId="0" borderId="0" xfId="0" applyFont="1" applyFill="1" applyAlignment="1"/>
    <xf numFmtId="0" fontId="5" fillId="0" borderId="0" xfId="0" applyFont="1" applyFill="1" applyAlignment="1"/>
    <xf numFmtId="0" fontId="109" fillId="0" borderId="0" xfId="0" quotePrefix="1" applyFont="1" applyAlignment="1">
      <alignment horizontal="right"/>
    </xf>
    <xf numFmtId="0" fontId="5" fillId="71" borderId="34" xfId="0" applyFont="1" applyFill="1" applyBorder="1" applyAlignment="1"/>
    <xf numFmtId="199" fontId="5" fillId="0" borderId="0" xfId="669" applyNumberFormat="1" applyFont="1" applyAlignment="1">
      <alignment horizontal="right"/>
    </xf>
    <xf numFmtId="0" fontId="107" fillId="0" borderId="0" xfId="0" applyFont="1" applyFill="1" applyBorder="1" applyAlignment="1">
      <alignment vertical="center"/>
    </xf>
    <xf numFmtId="199" fontId="5" fillId="0" borderId="0" xfId="669" applyNumberFormat="1" applyFont="1"/>
    <xf numFmtId="0" fontId="5" fillId="0" borderId="34" xfId="0" applyFont="1" applyBorder="1"/>
    <xf numFmtId="0" fontId="5" fillId="0" borderId="36" xfId="0" applyFont="1" applyBorder="1"/>
    <xf numFmtId="0" fontId="107" fillId="0" borderId="34" xfId="0" applyFont="1" applyBorder="1"/>
    <xf numFmtId="0" fontId="107" fillId="0" borderId="36" xfId="0" applyFont="1" applyBorder="1"/>
    <xf numFmtId="199" fontId="111" fillId="0" borderId="0" xfId="0" applyNumberFormat="1" applyFont="1"/>
    <xf numFmtId="0" fontId="5" fillId="0" borderId="0" xfId="0" quotePrefix="1" applyFont="1"/>
    <xf numFmtId="0" fontId="109" fillId="0" borderId="0" xfId="0" quotePrefix="1" applyFont="1"/>
    <xf numFmtId="0" fontId="109" fillId="0" borderId="0" xfId="0" applyFont="1" applyAlignment="1">
      <alignment horizontal="right"/>
    </xf>
    <xf numFmtId="200" fontId="5" fillId="0" borderId="0" xfId="669" applyNumberFormat="1" applyFont="1"/>
    <xf numFmtId="200" fontId="5" fillId="0" borderId="0" xfId="669" applyNumberFormat="1" applyFont="1" applyAlignment="1">
      <alignment vertical="center"/>
    </xf>
    <xf numFmtId="0" fontId="107" fillId="0" borderId="36" xfId="0" applyFont="1" applyFill="1" applyBorder="1" applyAlignment="1"/>
    <xf numFmtId="200" fontId="5" fillId="0" borderId="36" xfId="669" applyNumberFormat="1" applyFont="1" applyBorder="1"/>
    <xf numFmtId="0" fontId="107" fillId="0" borderId="0" xfId="0" applyFont="1" applyFill="1" applyBorder="1" applyAlignment="1"/>
    <xf numFmtId="200" fontId="5" fillId="0" borderId="0" xfId="669" applyNumberFormat="1" applyFont="1" applyBorder="1"/>
    <xf numFmtId="199" fontId="5" fillId="0" borderId="0" xfId="669" applyNumberFormat="1" applyFont="1" applyBorder="1"/>
    <xf numFmtId="0" fontId="5" fillId="0" borderId="35" xfId="0" applyFont="1" applyBorder="1"/>
    <xf numFmtId="200" fontId="5" fillId="0" borderId="35" xfId="669" applyNumberFormat="1" applyFont="1" applyBorder="1"/>
    <xf numFmtId="0" fontId="107" fillId="0" borderId="0" xfId="0" applyFont="1" applyFill="1" applyAlignment="1"/>
    <xf numFmtId="0" fontId="107" fillId="0" borderId="34" xfId="0" applyFont="1" applyFill="1" applyBorder="1" applyAlignment="1"/>
    <xf numFmtId="200" fontId="5" fillId="0" borderId="34" xfId="669" applyNumberFormat="1" applyFont="1" applyBorder="1"/>
    <xf numFmtId="0" fontId="107" fillId="71" borderId="34" xfId="0" applyFont="1" applyFill="1" applyBorder="1" applyAlignment="1"/>
    <xf numFmtId="1" fontId="5" fillId="0"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right" vertical="center"/>
    </xf>
    <xf numFmtId="1" fontId="107" fillId="0" borderId="0" xfId="0" applyNumberFormat="1" applyFont="1" applyFill="1" applyBorder="1" applyAlignment="1" applyProtection="1">
      <alignment horizontal="left" vertical="center"/>
    </xf>
    <xf numFmtId="1" fontId="5" fillId="0" borderId="0" xfId="0" applyNumberFormat="1" applyFont="1" applyFill="1" applyBorder="1" applyAlignment="1" applyProtection="1">
      <alignment horizontal="left" vertical="center" indent="1"/>
    </xf>
    <xf numFmtId="202" fontId="5" fillId="0" borderId="0" xfId="0" applyNumberFormat="1" applyFont="1" applyFill="1" applyBorder="1" applyAlignment="1" applyProtection="1">
      <alignment horizontal="right" vertical="center"/>
    </xf>
    <xf numFmtId="1" fontId="107" fillId="0" borderId="37" xfId="0" applyNumberFormat="1" applyFont="1" applyFill="1" applyBorder="1" applyAlignment="1" applyProtection="1">
      <alignment horizontal="left" vertical="center"/>
    </xf>
    <xf numFmtId="0" fontId="5" fillId="0" borderId="0" xfId="0" applyFont="1" applyFill="1" applyBorder="1" applyAlignment="1">
      <alignment horizontal="right"/>
    </xf>
    <xf numFmtId="0" fontId="5" fillId="0" borderId="0" xfId="0" applyFont="1" applyAlignment="1">
      <alignment horizontal="right"/>
    </xf>
    <xf numFmtId="0" fontId="107" fillId="0" borderId="0" xfId="0" applyFont="1" applyFill="1" applyBorder="1" applyAlignment="1">
      <alignment horizontal="left" vertical="center"/>
    </xf>
    <xf numFmtId="0" fontId="107" fillId="0" borderId="0" xfId="0" applyFont="1" applyFill="1" applyBorder="1" applyAlignment="1">
      <alignment horizontal="center" vertical="center"/>
    </xf>
    <xf numFmtId="199" fontId="5" fillId="0" borderId="0" xfId="669" applyNumberFormat="1" applyFont="1" applyFill="1" applyBorder="1" applyAlignment="1">
      <alignment horizontal="right" vertical="center"/>
    </xf>
    <xf numFmtId="0" fontId="109" fillId="0" borderId="0" xfId="0" applyFont="1"/>
    <xf numFmtId="0" fontId="107" fillId="0" borderId="34" xfId="0" applyFont="1" applyFill="1" applyBorder="1" applyAlignment="1">
      <alignment horizontal="left" vertical="center"/>
    </xf>
    <xf numFmtId="0" fontId="5" fillId="0" borderId="0" xfId="0" applyFont="1" applyFill="1" applyBorder="1" applyAlignment="1">
      <alignment vertical="center"/>
    </xf>
    <xf numFmtId="0" fontId="107" fillId="0" borderId="37" xfId="0" applyFont="1" applyFill="1" applyBorder="1" applyAlignment="1">
      <alignment horizontal="left" vertical="center"/>
    </xf>
    <xf numFmtId="0" fontId="5" fillId="0" borderId="0" xfId="0" applyFont="1" applyFill="1"/>
    <xf numFmtId="203" fontId="5" fillId="0" borderId="0" xfId="669" applyNumberFormat="1" applyFont="1" applyAlignment="1">
      <alignment horizontal="right"/>
    </xf>
    <xf numFmtId="203" fontId="5" fillId="0" borderId="34" xfId="669" applyNumberFormat="1" applyFont="1" applyBorder="1" applyAlignment="1">
      <alignment horizontal="right"/>
    </xf>
    <xf numFmtId="0" fontId="109" fillId="0" borderId="36" xfId="0" applyFont="1" applyBorder="1" applyAlignment="1">
      <alignment horizontal="left" indent="1"/>
    </xf>
    <xf numFmtId="0" fontId="109" fillId="0" borderId="0" xfId="0" applyFont="1" applyBorder="1" applyAlignment="1">
      <alignment horizontal="left" indent="1"/>
    </xf>
    <xf numFmtId="0" fontId="109" fillId="0" borderId="35" xfId="0" applyFont="1" applyBorder="1" applyAlignment="1">
      <alignment horizontal="left" indent="1"/>
    </xf>
    <xf numFmtId="0" fontId="110" fillId="0" borderId="0" xfId="0" applyFont="1" applyFill="1" applyBorder="1" applyAlignment="1"/>
    <xf numFmtId="202" fontId="107" fillId="0" borderId="0" xfId="0" applyNumberFormat="1" applyFont="1" applyFill="1" applyBorder="1" applyAlignment="1">
      <alignment vertical="center"/>
    </xf>
    <xf numFmtId="202" fontId="107" fillId="0" borderId="34" xfId="0" applyNumberFormat="1" applyFont="1" applyFill="1" applyBorder="1" applyAlignment="1">
      <alignment vertical="center"/>
    </xf>
    <xf numFmtId="202" fontId="107" fillId="0" borderId="37" xfId="0" applyNumberFormat="1" applyFont="1" applyFill="1" applyBorder="1" applyAlignment="1">
      <alignment vertical="center"/>
    </xf>
    <xf numFmtId="2" fontId="5" fillId="0" borderId="0" xfId="0" applyNumberFormat="1" applyFont="1"/>
    <xf numFmtId="2" fontId="5" fillId="0" borderId="35" xfId="0" applyNumberFormat="1" applyFont="1" applyBorder="1"/>
    <xf numFmtId="2" fontId="5" fillId="71" borderId="34" xfId="0" applyNumberFormat="1" applyFont="1" applyFill="1" applyBorder="1" applyAlignment="1">
      <alignment horizontal="right"/>
    </xf>
    <xf numFmtId="1" fontId="107" fillId="71" borderId="34" xfId="0" applyNumberFormat="1" applyFont="1" applyFill="1" applyBorder="1" applyAlignment="1">
      <alignment horizontal="right"/>
    </xf>
    <xf numFmtId="1" fontId="107" fillId="0" borderId="34" xfId="0" applyNumberFormat="1" applyFont="1" applyFill="1" applyBorder="1" applyAlignment="1" applyProtection="1">
      <alignment horizontal="left" vertical="center"/>
    </xf>
    <xf numFmtId="0" fontId="108" fillId="71" borderId="34" xfId="0" applyFont="1" applyFill="1" applyBorder="1" applyAlignment="1">
      <alignment horizontal="center"/>
    </xf>
    <xf numFmtId="0" fontId="107" fillId="71" borderId="34" xfId="0" applyFont="1" applyFill="1" applyBorder="1" applyAlignment="1">
      <alignment horizontal="center"/>
    </xf>
    <xf numFmtId="1" fontId="5" fillId="0" borderId="0" xfId="0" applyNumberFormat="1" applyFont="1" applyFill="1" applyBorder="1" applyAlignment="1" applyProtection="1">
      <alignment horizontal="center" vertical="center"/>
    </xf>
    <xf numFmtId="1" fontId="107" fillId="0" borderId="0" xfId="0" applyNumberFormat="1" applyFont="1" applyFill="1" applyBorder="1" applyAlignment="1" applyProtection="1">
      <alignment horizontal="center" vertical="center"/>
    </xf>
    <xf numFmtId="1" fontId="107" fillId="0" borderId="34" xfId="0" applyNumberFormat="1" applyFont="1" applyFill="1" applyBorder="1" applyAlignment="1" applyProtection="1">
      <alignment horizontal="center" vertical="center"/>
    </xf>
    <xf numFmtId="1" fontId="107" fillId="0" borderId="37" xfId="0" applyNumberFormat="1" applyFont="1" applyFill="1" applyBorder="1" applyAlignment="1" applyProtection="1">
      <alignment horizontal="center" vertical="center"/>
    </xf>
    <xf numFmtId="2" fontId="5" fillId="71" borderId="34" xfId="0" applyNumberFormat="1" applyFont="1" applyFill="1" applyBorder="1" applyAlignment="1">
      <alignment horizontal="center"/>
    </xf>
    <xf numFmtId="0" fontId="107" fillId="0" borderId="34" xfId="0" applyFont="1" applyFill="1" applyBorder="1" applyAlignment="1">
      <alignment horizontal="center" vertical="center"/>
    </xf>
    <xf numFmtId="0" fontId="5" fillId="0" borderId="0" xfId="0" applyFont="1" applyFill="1" applyBorder="1" applyAlignment="1">
      <alignment horizontal="center" vertical="center"/>
    </xf>
    <xf numFmtId="0" fontId="107" fillId="0" borderId="37" xfId="0" applyFont="1" applyFill="1" applyBorder="1" applyAlignment="1">
      <alignment horizontal="center" vertical="center"/>
    </xf>
    <xf numFmtId="1" fontId="107" fillId="0" borderId="0" xfId="0" applyNumberFormat="1" applyFont="1" applyFill="1" applyBorder="1" applyAlignment="1" applyProtection="1">
      <alignment horizontal="right" vertical="center"/>
    </xf>
    <xf numFmtId="1" fontId="5" fillId="0" borderId="0" xfId="0" applyNumberFormat="1" applyFont="1" applyFill="1" applyBorder="1" applyAlignment="1" applyProtection="1">
      <alignment horizontal="right" vertical="center"/>
    </xf>
    <xf numFmtId="204" fontId="5" fillId="0" borderId="0" xfId="669" applyNumberFormat="1" applyFont="1" applyFill="1" applyBorder="1" applyAlignment="1" applyProtection="1">
      <alignment horizontal="right" vertical="center"/>
    </xf>
    <xf numFmtId="204" fontId="5" fillId="0" borderId="0" xfId="669" applyNumberFormat="1" applyFont="1"/>
    <xf numFmtId="205" fontId="5" fillId="0" borderId="0" xfId="0" applyNumberFormat="1" applyFont="1" applyFill="1" applyBorder="1" applyAlignment="1">
      <alignment vertical="center"/>
    </xf>
    <xf numFmtId="205" fontId="5" fillId="0" borderId="0" xfId="0" applyNumberFormat="1" applyFont="1" applyFill="1" applyBorder="1"/>
    <xf numFmtId="2" fontId="107" fillId="0" borderId="0" xfId="0" applyNumberFormat="1" applyFont="1"/>
    <xf numFmtId="2" fontId="107" fillId="0" borderId="35" xfId="0" applyNumberFormat="1" applyFont="1" applyBorder="1"/>
    <xf numFmtId="0" fontId="107" fillId="0" borderId="0" xfId="0" applyFont="1" applyFill="1" applyBorder="1"/>
    <xf numFmtId="0" fontId="107" fillId="0" borderId="0" xfId="0" applyFont="1" applyFill="1" applyBorder="1" applyAlignment="1">
      <alignment horizontal="right"/>
    </xf>
    <xf numFmtId="203" fontId="107" fillId="0" borderId="34" xfId="669" applyNumberFormat="1" applyFont="1" applyFill="1" applyBorder="1" applyAlignment="1">
      <alignment horizontal="right" vertical="center"/>
    </xf>
    <xf numFmtId="203" fontId="107" fillId="0" borderId="37" xfId="669" applyNumberFormat="1" applyFont="1" applyFill="1" applyBorder="1" applyAlignment="1">
      <alignment horizontal="right" vertical="center"/>
    </xf>
    <xf numFmtId="203" fontId="5" fillId="0" borderId="34" xfId="669" applyNumberFormat="1" applyFont="1" applyBorder="1" applyAlignment="1">
      <alignment horizontal="center"/>
    </xf>
    <xf numFmtId="0" fontId="110" fillId="0" borderId="0" xfId="0" applyFont="1" applyFill="1" applyAlignment="1">
      <alignment horizontal="center"/>
    </xf>
    <xf numFmtId="0" fontId="5" fillId="0" borderId="34" xfId="0" applyFont="1" applyBorder="1" applyAlignment="1">
      <alignment horizontal="center"/>
    </xf>
    <xf numFmtId="203" fontId="107" fillId="0" borderId="34" xfId="669" applyNumberFormat="1" applyFont="1" applyBorder="1" applyAlignment="1">
      <alignment horizontal="right"/>
    </xf>
    <xf numFmtId="9" fontId="108" fillId="0" borderId="35" xfId="670" applyFont="1" applyBorder="1" applyAlignment="1">
      <alignment horizontal="center"/>
    </xf>
    <xf numFmtId="9" fontId="108" fillId="0" borderId="0" xfId="670" applyFont="1" applyBorder="1" applyAlignment="1">
      <alignment horizontal="center"/>
    </xf>
    <xf numFmtId="203" fontId="5" fillId="0" borderId="0" xfId="669" applyNumberFormat="1" applyFont="1" applyBorder="1" applyAlignment="1">
      <alignment horizontal="right"/>
    </xf>
    <xf numFmtId="203" fontId="107" fillId="0" borderId="0" xfId="669" applyNumberFormat="1" applyFont="1" applyBorder="1" applyAlignment="1">
      <alignment horizontal="right"/>
    </xf>
    <xf numFmtId="9" fontId="5" fillId="0" borderId="0" xfId="670" applyFont="1" applyFill="1" applyBorder="1" applyAlignment="1">
      <alignment horizontal="right"/>
    </xf>
    <xf numFmtId="9" fontId="108" fillId="0" borderId="0" xfId="670" applyFont="1" applyFill="1" applyAlignment="1">
      <alignment horizontal="right"/>
    </xf>
    <xf numFmtId="9" fontId="5" fillId="0" borderId="35" xfId="670" applyFont="1" applyFill="1" applyBorder="1" applyAlignment="1">
      <alignment horizontal="right"/>
    </xf>
    <xf numFmtId="9" fontId="108" fillId="0" borderId="35" xfId="670" applyFont="1" applyFill="1" applyBorder="1" applyAlignment="1">
      <alignment horizontal="right"/>
    </xf>
    <xf numFmtId="203" fontId="5" fillId="0" borderId="0" xfId="0" applyNumberFormat="1" applyFont="1" applyBorder="1" applyAlignment="1">
      <alignment horizontal="right"/>
    </xf>
    <xf numFmtId="203" fontId="5" fillId="0" borderId="34" xfId="0" applyNumberFormat="1" applyFont="1" applyBorder="1"/>
    <xf numFmtId="203" fontId="107" fillId="0" borderId="34" xfId="0" applyNumberFormat="1" applyFont="1" applyBorder="1"/>
    <xf numFmtId="203" fontId="5" fillId="0" borderId="34" xfId="0" applyNumberFormat="1" applyFont="1" applyBorder="1" applyAlignment="1">
      <alignment horizontal="center"/>
    </xf>
    <xf numFmtId="3" fontId="107" fillId="0" borderId="0" xfId="0" applyNumberFormat="1" applyFont="1" applyFill="1" applyBorder="1" applyAlignment="1" applyProtection="1">
      <alignment horizontal="right" vertical="center"/>
    </xf>
    <xf numFmtId="202" fontId="5" fillId="0" borderId="0" xfId="669" applyNumberFormat="1" applyFont="1" applyFill="1" applyBorder="1" applyAlignment="1" applyProtection="1">
      <alignment vertical="center"/>
    </xf>
    <xf numFmtId="202" fontId="107" fillId="0" borderId="0" xfId="0" applyNumberFormat="1" applyFont="1" applyFill="1" applyBorder="1" applyAlignment="1" applyProtection="1">
      <alignment vertical="center"/>
    </xf>
    <xf numFmtId="202" fontId="5" fillId="0" borderId="0" xfId="0" applyNumberFormat="1" applyFont="1" applyAlignment="1"/>
    <xf numFmtId="202" fontId="107" fillId="0" borderId="34" xfId="0" applyNumberFormat="1" applyFont="1" applyFill="1" applyBorder="1" applyAlignment="1" applyProtection="1">
      <alignment vertical="center"/>
    </xf>
    <xf numFmtId="204" fontId="107" fillId="0" borderId="0" xfId="0" applyNumberFormat="1" applyFont="1" applyFill="1" applyBorder="1" applyAlignment="1" applyProtection="1">
      <alignment horizontal="left" vertical="center"/>
    </xf>
    <xf numFmtId="204" fontId="5" fillId="0" borderId="0" xfId="0" applyNumberFormat="1" applyFont="1"/>
    <xf numFmtId="204" fontId="107" fillId="0" borderId="34" xfId="0" applyNumberFormat="1" applyFont="1" applyFill="1" applyBorder="1" applyAlignment="1" applyProtection="1">
      <alignment horizontal="right" vertical="center"/>
    </xf>
    <xf numFmtId="204" fontId="107" fillId="0" borderId="37" xfId="0" applyNumberFormat="1" applyFont="1" applyFill="1" applyBorder="1" applyAlignment="1" applyProtection="1">
      <alignment horizontal="right" vertical="center"/>
    </xf>
    <xf numFmtId="204" fontId="5" fillId="0" borderId="0" xfId="669" applyNumberFormat="1" applyFont="1" applyFill="1" applyBorder="1" applyAlignment="1" applyProtection="1">
      <alignment horizontal="right" vertical="center" indent="1"/>
    </xf>
    <xf numFmtId="204" fontId="5" fillId="0" borderId="0" xfId="669" applyNumberFormat="1" applyFont="1" applyFill="1" applyBorder="1" applyAlignment="1" applyProtection="1">
      <alignment horizontal="right" vertical="center" indent="3"/>
    </xf>
    <xf numFmtId="204" fontId="5" fillId="0" borderId="0" xfId="0" applyNumberFormat="1" applyFont="1" applyAlignment="1">
      <alignment horizontal="right"/>
    </xf>
    <xf numFmtId="0" fontId="5" fillId="0" borderId="0" xfId="0" applyFont="1" applyFill="1" applyBorder="1" applyAlignment="1">
      <alignment horizontal="right" vertical="center"/>
    </xf>
    <xf numFmtId="203" fontId="5" fillId="0" borderId="0" xfId="0" applyNumberFormat="1" applyFont="1" applyAlignment="1">
      <alignment horizontal="right"/>
    </xf>
    <xf numFmtId="199" fontId="107" fillId="0" borderId="0" xfId="669" applyNumberFormat="1" applyFont="1" applyAlignment="1">
      <alignment horizontal="right"/>
    </xf>
    <xf numFmtId="199" fontId="112" fillId="0" borderId="0" xfId="0" applyNumberFormat="1" applyFont="1"/>
    <xf numFmtId="200" fontId="5" fillId="0" borderId="0" xfId="0" applyNumberFormat="1" applyFont="1"/>
    <xf numFmtId="200" fontId="107" fillId="0" borderId="36" xfId="669" applyNumberFormat="1" applyFont="1" applyBorder="1"/>
    <xf numFmtId="200" fontId="107" fillId="0" borderId="34" xfId="669" applyNumberFormat="1" applyFont="1" applyBorder="1"/>
    <xf numFmtId="0" fontId="5" fillId="71" borderId="34" xfId="0" applyFont="1" applyFill="1" applyBorder="1" applyAlignment="1">
      <alignment horizontal="center"/>
    </xf>
    <xf numFmtId="2" fontId="5" fillId="0" borderId="0" xfId="0" applyNumberFormat="1" applyFont="1" applyAlignment="1"/>
    <xf numFmtId="203" fontId="5" fillId="0" borderId="0" xfId="0" applyNumberFormat="1" applyFont="1" applyFill="1"/>
    <xf numFmtId="200" fontId="5" fillId="0" borderId="0" xfId="669" applyNumberFormat="1" applyFont="1" applyFill="1" applyBorder="1"/>
    <xf numFmtId="200" fontId="107" fillId="0" borderId="0" xfId="669" applyNumberFormat="1" applyFont="1" applyFill="1" applyBorder="1"/>
    <xf numFmtId="200" fontId="5" fillId="0" borderId="34" xfId="669" applyNumberFormat="1" applyFont="1" applyFill="1" applyBorder="1"/>
    <xf numFmtId="199" fontId="107" fillId="0" borderId="0" xfId="669" applyNumberFormat="1" applyFont="1" applyFill="1" applyAlignment="1">
      <alignment horizontal="right"/>
    </xf>
    <xf numFmtId="200" fontId="5" fillId="0" borderId="36" xfId="669" applyNumberFormat="1" applyFont="1" applyFill="1" applyBorder="1"/>
    <xf numFmtId="2" fontId="107" fillId="0" borderId="0" xfId="0" applyNumberFormat="1" applyFont="1" applyFill="1"/>
    <xf numFmtId="203" fontId="5" fillId="0" borderId="0" xfId="669" applyNumberFormat="1" applyFont="1" applyFill="1" applyAlignment="1">
      <alignment horizontal="right"/>
    </xf>
    <xf numFmtId="203" fontId="5" fillId="0" borderId="0" xfId="669" applyNumberFormat="1" applyFont="1" applyFill="1" applyBorder="1" applyAlignment="1">
      <alignment horizontal="right"/>
    </xf>
    <xf numFmtId="203" fontId="5" fillId="0" borderId="36" xfId="669" applyNumberFormat="1" applyFont="1" applyBorder="1" applyAlignment="1">
      <alignment horizontal="right"/>
    </xf>
    <xf numFmtId="203" fontId="107" fillId="0" borderId="36" xfId="669" applyNumberFormat="1" applyFont="1" applyBorder="1" applyAlignment="1">
      <alignment horizontal="right"/>
    </xf>
    <xf numFmtId="203" fontId="5" fillId="0" borderId="36" xfId="669" applyNumberFormat="1" applyFont="1" applyFill="1" applyBorder="1" applyAlignment="1">
      <alignment horizontal="right"/>
    </xf>
    <xf numFmtId="3" fontId="5" fillId="0" borderId="0" xfId="0" applyNumberFormat="1" applyFont="1" applyFill="1" applyBorder="1" applyAlignment="1" applyProtection="1">
      <alignment vertical="center"/>
    </xf>
    <xf numFmtId="3" fontId="5" fillId="0" borderId="34" xfId="0" applyNumberFormat="1" applyFont="1" applyFill="1" applyBorder="1" applyAlignment="1" applyProtection="1">
      <alignment vertical="center"/>
    </xf>
    <xf numFmtId="203" fontId="5" fillId="0" borderId="0" xfId="0" applyNumberFormat="1" applyFont="1" applyBorder="1" applyAlignment="1">
      <alignment horizontal="center"/>
    </xf>
    <xf numFmtId="3" fontId="5" fillId="0" borderId="0" xfId="0" applyNumberFormat="1" applyFont="1" applyBorder="1" applyAlignment="1">
      <alignment horizontal="right"/>
    </xf>
    <xf numFmtId="0" fontId="5" fillId="0" borderId="34" xfId="0" applyFont="1" applyFill="1" applyBorder="1" applyAlignment="1">
      <alignment horizontal="center"/>
    </xf>
    <xf numFmtId="202" fontId="5" fillId="0" borderId="0" xfId="0" applyNumberFormat="1" applyFont="1" applyFill="1" applyBorder="1"/>
    <xf numFmtId="202" fontId="5" fillId="0" borderId="0" xfId="0" applyNumberFormat="1" applyFont="1" applyFill="1" applyAlignment="1"/>
    <xf numFmtId="204" fontId="5" fillId="0" borderId="0" xfId="669" applyNumberFormat="1" applyFont="1" applyFill="1"/>
    <xf numFmtId="0" fontId="5" fillId="0" borderId="0" xfId="0" applyFont="1" applyFill="1" applyBorder="1" applyAlignment="1">
      <alignment horizontal="center" vertical="center" wrapText="1"/>
    </xf>
    <xf numFmtId="0" fontId="110" fillId="0" borderId="0" xfId="0" applyFont="1" applyFill="1" applyBorder="1" applyAlignment="1">
      <alignment horizontal="center"/>
    </xf>
    <xf numFmtId="200" fontId="5" fillId="0" borderId="39" xfId="669" applyNumberFormat="1" applyFont="1" applyBorder="1"/>
    <xf numFmtId="200" fontId="5" fillId="0" borderId="39" xfId="669" applyNumberFormat="1" applyFont="1" applyBorder="1" applyAlignment="1">
      <alignment vertical="center"/>
    </xf>
    <xf numFmtId="2" fontId="5" fillId="0" borderId="36" xfId="0" applyNumberFormat="1" applyFont="1" applyFill="1" applyBorder="1"/>
    <xf numFmtId="9" fontId="5" fillId="0" borderId="39" xfId="670" applyFont="1" applyFill="1" applyBorder="1" applyAlignment="1">
      <alignment horizontal="right"/>
    </xf>
    <xf numFmtId="0" fontId="5" fillId="0" borderId="36" xfId="0" applyFont="1" applyBorder="1" applyAlignment="1">
      <alignment horizontal="center"/>
    </xf>
    <xf numFmtId="0" fontId="5" fillId="0" borderId="0" xfId="0" applyFont="1" applyBorder="1" applyAlignment="1">
      <alignment horizontal="center"/>
    </xf>
    <xf numFmtId="0" fontId="5" fillId="0" borderId="35" xfId="0" applyFont="1" applyBorder="1" applyAlignment="1">
      <alignment horizontal="center"/>
    </xf>
    <xf numFmtId="202" fontId="5" fillId="0" borderId="34" xfId="0" applyNumberFormat="1" applyFont="1" applyFill="1" applyBorder="1" applyAlignment="1">
      <alignment horizontal="center" vertical="center"/>
    </xf>
    <xf numFmtId="202" fontId="5" fillId="0" borderId="37" xfId="0" applyNumberFormat="1" applyFont="1" applyFill="1" applyBorder="1" applyAlignment="1">
      <alignment horizontal="center" vertical="center"/>
    </xf>
    <xf numFmtId="205" fontId="5" fillId="0" borderId="0" xfId="0" applyNumberFormat="1" applyFont="1"/>
    <xf numFmtId="202" fontId="107" fillId="0" borderId="0" xfId="669" applyNumberFormat="1" applyFont="1" applyAlignment="1">
      <alignment horizontal="right"/>
    </xf>
    <xf numFmtId="202" fontId="5" fillId="0" borderId="39" xfId="0" applyNumberFormat="1" applyFont="1" applyFill="1" applyBorder="1" applyAlignment="1" applyProtection="1">
      <alignment vertical="center"/>
    </xf>
    <xf numFmtId="166" fontId="5" fillId="0" borderId="36" xfId="0" applyNumberFormat="1" applyFont="1" applyFill="1" applyBorder="1"/>
    <xf numFmtId="186" fontId="107" fillId="0" borderId="0" xfId="669" applyNumberFormat="1" applyFont="1" applyAlignment="1">
      <alignment vertical="center"/>
    </xf>
    <xf numFmtId="186" fontId="107" fillId="0" borderId="36" xfId="669" applyNumberFormat="1" applyFont="1" applyBorder="1"/>
    <xf numFmtId="186" fontId="107" fillId="0" borderId="0" xfId="669" applyNumberFormat="1" applyFont="1" applyBorder="1"/>
    <xf numFmtId="186" fontId="107" fillId="0" borderId="39" xfId="669" applyNumberFormat="1" applyFont="1" applyBorder="1" applyAlignment="1">
      <alignment vertical="center"/>
    </xf>
    <xf numFmtId="186" fontId="107" fillId="0" borderId="0" xfId="669" applyNumberFormat="1" applyFont="1"/>
    <xf numFmtId="186" fontId="107" fillId="0" borderId="34" xfId="669" applyNumberFormat="1" applyFont="1" applyBorder="1"/>
    <xf numFmtId="186" fontId="107" fillId="0" borderId="0" xfId="0" applyNumberFormat="1" applyFont="1"/>
    <xf numFmtId="186" fontId="5" fillId="0" borderId="0" xfId="669" applyNumberFormat="1" applyFont="1" applyAlignment="1">
      <alignment vertical="center"/>
    </xf>
    <xf numFmtId="186" fontId="5" fillId="0" borderId="0" xfId="669" applyNumberFormat="1" applyFont="1"/>
    <xf numFmtId="186" fontId="5" fillId="0" borderId="36" xfId="669" applyNumberFormat="1" applyFont="1" applyBorder="1"/>
    <xf numFmtId="186" fontId="5" fillId="0" borderId="36" xfId="669" applyNumberFormat="1" applyFont="1" applyFill="1" applyBorder="1"/>
    <xf numFmtId="186" fontId="5" fillId="0" borderId="0" xfId="669" applyNumberFormat="1" applyFont="1" applyBorder="1"/>
    <xf numFmtId="186" fontId="5" fillId="0" borderId="0" xfId="669" applyNumberFormat="1" applyFont="1" applyFill="1" applyBorder="1"/>
    <xf numFmtId="186" fontId="5" fillId="0" borderId="39" xfId="669" applyNumberFormat="1" applyFont="1" applyBorder="1" applyAlignment="1">
      <alignment vertical="center"/>
    </xf>
    <xf numFmtId="186" fontId="107" fillId="0" borderId="39" xfId="669" applyNumberFormat="1" applyFont="1" applyBorder="1"/>
    <xf numFmtId="186" fontId="5" fillId="0" borderId="39" xfId="669" applyNumberFormat="1" applyFont="1" applyBorder="1"/>
    <xf numFmtId="186" fontId="5" fillId="0" borderId="0" xfId="669" applyNumberFormat="1" applyFont="1" applyFill="1"/>
    <xf numFmtId="186" fontId="5" fillId="0" borderId="40" xfId="669" applyNumberFormat="1" applyFont="1" applyBorder="1"/>
    <xf numFmtId="186" fontId="5" fillId="0" borderId="34" xfId="669" applyNumberFormat="1" applyFont="1" applyBorder="1"/>
    <xf numFmtId="186" fontId="5" fillId="0" borderId="34" xfId="669" applyNumberFormat="1" applyFont="1" applyFill="1" applyBorder="1"/>
    <xf numFmtId="186" fontId="5" fillId="0" borderId="0" xfId="669" applyNumberFormat="1" applyFont="1" applyFill="1" applyAlignment="1">
      <alignment horizontal="right"/>
    </xf>
    <xf numFmtId="186" fontId="5" fillId="0" borderId="0" xfId="0" applyNumberFormat="1" applyFont="1" applyAlignment="1"/>
    <xf numFmtId="186" fontId="5" fillId="71" borderId="34" xfId="0" applyNumberFormat="1" applyFont="1" applyFill="1" applyBorder="1" applyAlignment="1">
      <alignment horizontal="right"/>
    </xf>
    <xf numFmtId="186" fontId="5" fillId="0" borderId="0" xfId="0" applyNumberFormat="1" applyFont="1"/>
    <xf numFmtId="186" fontId="109" fillId="0" borderId="0" xfId="0" applyNumberFormat="1" applyFont="1" applyAlignment="1">
      <alignment horizontal="right"/>
    </xf>
    <xf numFmtId="186" fontId="109" fillId="0" borderId="0" xfId="0" quotePrefix="1" applyNumberFormat="1" applyFont="1" applyAlignment="1">
      <alignment horizontal="right"/>
    </xf>
    <xf numFmtId="186" fontId="5" fillId="0" borderId="34" xfId="669" applyNumberFormat="1" applyFont="1" applyFill="1" applyBorder="1" applyAlignment="1">
      <alignment horizontal="right"/>
    </xf>
    <xf numFmtId="0" fontId="5" fillId="0" borderId="0" xfId="0" applyFont="1" applyFill="1" applyAlignment="1">
      <alignment horizontal="left" wrapText="1"/>
    </xf>
    <xf numFmtId="49" fontId="106" fillId="0" borderId="0" xfId="0" quotePrefix="1" applyNumberFormat="1" applyFont="1" applyAlignment="1"/>
    <xf numFmtId="2" fontId="107" fillId="0" borderId="0" xfId="0" applyNumberFormat="1" applyFont="1" applyBorder="1"/>
    <xf numFmtId="2" fontId="5" fillId="0" borderId="35" xfId="0" applyNumberFormat="1" applyFont="1" applyBorder="1" applyAlignment="1">
      <alignment wrapText="1"/>
    </xf>
    <xf numFmtId="0" fontId="5" fillId="71" borderId="34" xfId="0" applyNumberFormat="1" applyFont="1" applyFill="1" applyBorder="1" applyAlignment="1">
      <alignment horizontal="right"/>
    </xf>
    <xf numFmtId="206" fontId="107" fillId="0" borderId="36" xfId="669" applyNumberFormat="1" applyFont="1" applyBorder="1"/>
    <xf numFmtId="0" fontId="107" fillId="0" borderId="36" xfId="0" applyFont="1" applyBorder="1" applyAlignment="1">
      <alignment horizontal="center"/>
    </xf>
    <xf numFmtId="207" fontId="5" fillId="0" borderId="0" xfId="0" applyNumberFormat="1" applyFont="1" applyAlignment="1">
      <alignment horizontal="left" vertical="center"/>
    </xf>
    <xf numFmtId="0" fontId="107" fillId="0" borderId="0" xfId="0" applyFont="1" applyAlignment="1">
      <alignment vertical="center"/>
    </xf>
    <xf numFmtId="0" fontId="5" fillId="0" borderId="41" xfId="0" applyFont="1" applyFill="1" applyBorder="1" applyAlignment="1"/>
    <xf numFmtId="0" fontId="5" fillId="0" borderId="41" xfId="0" applyFont="1" applyBorder="1"/>
    <xf numFmtId="0" fontId="5" fillId="0" borderId="41" xfId="0" applyFont="1" applyBorder="1" applyAlignment="1">
      <alignment horizontal="center"/>
    </xf>
    <xf numFmtId="186" fontId="5" fillId="0" borderId="41" xfId="669" applyNumberFormat="1" applyFont="1" applyBorder="1"/>
    <xf numFmtId="207" fontId="107" fillId="0" borderId="0" xfId="0" applyNumberFormat="1" applyFont="1" applyAlignment="1">
      <alignment vertical="center"/>
    </xf>
    <xf numFmtId="207" fontId="107" fillId="0" borderId="0" xfId="0" applyNumberFormat="1" applyFont="1" applyAlignment="1">
      <alignment horizontal="left" vertical="center"/>
    </xf>
    <xf numFmtId="208" fontId="5" fillId="0" borderId="36" xfId="0" applyNumberFormat="1" applyFont="1" applyFill="1" applyBorder="1"/>
    <xf numFmtId="205" fontId="5" fillId="0" borderId="0" xfId="669" applyNumberFormat="1" applyFont="1" applyFill="1" applyAlignment="1">
      <alignment horizontal="right"/>
    </xf>
    <xf numFmtId="205" fontId="5" fillId="0" borderId="0" xfId="669" applyNumberFormat="1" applyFont="1" applyFill="1" applyBorder="1" applyAlignment="1">
      <alignment horizontal="right"/>
    </xf>
    <xf numFmtId="205" fontId="5" fillId="0" borderId="39" xfId="0" applyNumberFormat="1" applyFont="1" applyFill="1" applyBorder="1"/>
    <xf numFmtId="0" fontId="5" fillId="0" borderId="0" xfId="0" quotePrefix="1" applyNumberFormat="1" applyFont="1" applyAlignment="1">
      <alignment horizontal="center"/>
    </xf>
    <xf numFmtId="0" fontId="107" fillId="71" borderId="34" xfId="0" applyNumberFormat="1" applyFont="1" applyFill="1" applyBorder="1" applyAlignment="1">
      <alignment horizontal="right"/>
    </xf>
    <xf numFmtId="178" fontId="5" fillId="0" borderId="0" xfId="0" applyNumberFormat="1" applyFont="1"/>
    <xf numFmtId="178" fontId="5" fillId="0" borderId="36" xfId="0" applyNumberFormat="1" applyFont="1" applyFill="1" applyBorder="1"/>
    <xf numFmtId="178" fontId="5" fillId="0" borderId="0" xfId="0" applyNumberFormat="1" applyFont="1" applyAlignment="1"/>
    <xf numFmtId="178" fontId="5" fillId="0" borderId="0" xfId="0" applyNumberFormat="1" applyFont="1" applyBorder="1"/>
    <xf numFmtId="178" fontId="5" fillId="0" borderId="35" xfId="0" applyNumberFormat="1" applyFont="1" applyBorder="1"/>
    <xf numFmtId="200" fontId="5" fillId="0" borderId="0" xfId="669" applyNumberFormat="1" applyFont="1" applyFill="1" applyAlignment="1">
      <alignment vertical="center"/>
    </xf>
    <xf numFmtId="186" fontId="5" fillId="0" borderId="0" xfId="669" applyNumberFormat="1" applyFont="1" applyFill="1" applyAlignment="1">
      <alignment vertical="center"/>
    </xf>
    <xf numFmtId="0" fontId="5" fillId="0" borderId="34" xfId="0" applyFont="1" applyFill="1" applyBorder="1" applyAlignment="1"/>
    <xf numFmtId="201" fontId="5" fillId="0" borderId="34" xfId="669" applyNumberFormat="1" applyFont="1" applyFill="1" applyBorder="1" applyAlignment="1">
      <alignment horizontal="right"/>
    </xf>
    <xf numFmtId="0" fontId="5" fillId="0" borderId="0" xfId="0" applyFont="1" applyFill="1" applyAlignment="1">
      <alignment horizontal="left"/>
    </xf>
    <xf numFmtId="0" fontId="107" fillId="0" borderId="34" xfId="0" applyFont="1" applyFill="1" applyBorder="1" applyAlignment="1">
      <alignment horizontal="center"/>
    </xf>
    <xf numFmtId="201" fontId="107" fillId="0" borderId="34" xfId="669" applyNumberFormat="1" applyFont="1" applyFill="1" applyBorder="1" applyAlignment="1">
      <alignment horizontal="right"/>
    </xf>
    <xf numFmtId="186" fontId="107" fillId="0" borderId="34" xfId="669" applyNumberFormat="1" applyFont="1" applyFill="1" applyBorder="1" applyAlignment="1">
      <alignment horizontal="right"/>
    </xf>
    <xf numFmtId="2" fontId="5" fillId="0" borderId="0" xfId="0" applyNumberFormat="1" applyFont="1" applyFill="1" applyBorder="1" applyAlignment="1">
      <alignment horizontal="right" vertical="center"/>
    </xf>
    <xf numFmtId="1" fontId="107" fillId="0" borderId="0" xfId="0" applyNumberFormat="1" applyFont="1" applyFill="1" applyBorder="1" applyAlignment="1">
      <alignment horizontal="right" vertical="center"/>
    </xf>
    <xf numFmtId="2" fontId="5" fillId="0" borderId="0" xfId="0" applyNumberFormat="1" applyFont="1" applyFill="1" applyBorder="1" applyAlignment="1">
      <alignment horizontal="center" vertical="top"/>
    </xf>
    <xf numFmtId="0" fontId="107" fillId="71" borderId="34" xfId="0" applyFont="1" applyFill="1" applyBorder="1" applyAlignment="1">
      <alignment vertical="top" wrapText="1"/>
    </xf>
    <xf numFmtId="3" fontId="107" fillId="0" borderId="0" xfId="0" applyNumberFormat="1" applyFont="1" applyFill="1" applyBorder="1" applyAlignment="1" applyProtection="1">
      <alignment vertical="center"/>
    </xf>
    <xf numFmtId="203" fontId="5" fillId="0" borderId="37" xfId="669" applyNumberFormat="1" applyFont="1" applyFill="1" applyBorder="1" applyAlignment="1">
      <alignment horizontal="right" vertical="center"/>
    </xf>
    <xf numFmtId="203" fontId="5" fillId="0" borderId="34" xfId="669" applyNumberFormat="1" applyFont="1" applyFill="1" applyBorder="1" applyAlignment="1">
      <alignment horizontal="right" vertical="center"/>
    </xf>
    <xf numFmtId="0" fontId="107" fillId="0" borderId="0" xfId="0" applyNumberFormat="1" applyFont="1" applyFill="1" applyBorder="1" applyAlignment="1">
      <alignment horizontal="right"/>
    </xf>
    <xf numFmtId="186" fontId="5" fillId="0" borderId="0" xfId="0" applyNumberFormat="1" applyFont="1" applyFill="1" applyBorder="1" applyAlignment="1">
      <alignment horizontal="right"/>
    </xf>
    <xf numFmtId="186" fontId="107" fillId="0" borderId="0" xfId="0" applyNumberFormat="1" applyFont="1" applyFill="1" applyBorder="1" applyAlignment="1">
      <alignment horizontal="right"/>
    </xf>
    <xf numFmtId="206" fontId="5" fillId="0" borderId="0" xfId="0" applyNumberFormat="1" applyFont="1" applyAlignment="1">
      <alignment wrapText="1"/>
    </xf>
    <xf numFmtId="200" fontId="5" fillId="0" borderId="36" xfId="669" applyNumberFormat="1" applyFont="1" applyBorder="1"/>
    <xf numFmtId="204" fontId="5" fillId="0" borderId="34" xfId="0" applyNumberFormat="1" applyFont="1" applyFill="1" applyBorder="1" applyAlignment="1" applyProtection="1">
      <alignment horizontal="right" vertical="center"/>
    </xf>
    <xf numFmtId="0" fontId="5" fillId="0" borderId="0" xfId="0" applyNumberFormat="1" applyFont="1" applyFill="1" applyBorder="1" applyAlignment="1">
      <alignment horizontal="right"/>
    </xf>
    <xf numFmtId="200" fontId="107" fillId="0" borderId="0" xfId="669" applyNumberFormat="1" applyFont="1" applyBorder="1"/>
    <xf numFmtId="206" fontId="107" fillId="0" borderId="0" xfId="0" applyNumberFormat="1" applyFont="1" applyAlignment="1">
      <alignment wrapText="1"/>
    </xf>
    <xf numFmtId="200" fontId="5" fillId="0" borderId="0" xfId="669" applyNumberFormat="1" applyFont="1" applyBorder="1"/>
    <xf numFmtId="200" fontId="5" fillId="0" borderId="34" xfId="669" applyNumberFormat="1" applyFont="1" applyBorder="1"/>
    <xf numFmtId="0" fontId="0" fillId="0" borderId="0" xfId="0"/>
    <xf numFmtId="0" fontId="5" fillId="0" borderId="0" xfId="0" applyFont="1"/>
    <xf numFmtId="0" fontId="5" fillId="0" borderId="0" xfId="0" applyFont="1" applyAlignment="1">
      <alignment horizontal="center"/>
    </xf>
    <xf numFmtId="0" fontId="107" fillId="0" borderId="0" xfId="0" applyFont="1"/>
    <xf numFmtId="0" fontId="5" fillId="0" borderId="0" xfId="0" applyFont="1" applyBorder="1"/>
    <xf numFmtId="0" fontId="5" fillId="0" borderId="0" xfId="0" applyFont="1" applyFill="1" applyBorder="1" applyAlignment="1"/>
    <xf numFmtId="0" fontId="5" fillId="0" borderId="0" xfId="0" applyFont="1" applyFill="1" applyBorder="1"/>
    <xf numFmtId="0" fontId="5" fillId="0" borderId="0" xfId="0" applyFont="1" applyFill="1" applyAlignment="1"/>
    <xf numFmtId="199" fontId="5" fillId="0" borderId="0" xfId="669" applyNumberFormat="1" applyFont="1"/>
    <xf numFmtId="0" fontId="5" fillId="0" borderId="34" xfId="0" applyFont="1" applyBorder="1"/>
    <xf numFmtId="0" fontId="107" fillId="0" borderId="0" xfId="0" applyFont="1" applyFill="1" applyBorder="1" applyAlignment="1"/>
    <xf numFmtId="0" fontId="107" fillId="0" borderId="34" xfId="0" applyFont="1" applyFill="1" applyBorder="1" applyAlignment="1"/>
    <xf numFmtId="0" fontId="5" fillId="0" borderId="0" xfId="0" applyFont="1" applyAlignment="1"/>
    <xf numFmtId="0" fontId="107" fillId="0" borderId="0" xfId="0" applyFont="1" applyFill="1" applyBorder="1" applyAlignment="1" applyProtection="1">
      <alignment horizontal="right" vertical="center"/>
    </xf>
    <xf numFmtId="202" fontId="107" fillId="0" borderId="0" xfId="0" applyNumberFormat="1" applyFont="1" applyFill="1" applyBorder="1" applyAlignment="1" applyProtection="1">
      <alignment horizontal="right" vertical="center"/>
    </xf>
    <xf numFmtId="203" fontId="5" fillId="0" borderId="0" xfId="669" applyNumberFormat="1" applyFont="1" applyFill="1" applyBorder="1" applyAlignment="1">
      <alignment horizontal="right" vertical="center"/>
    </xf>
    <xf numFmtId="203" fontId="107" fillId="0" borderId="0" xfId="669" applyNumberFormat="1" applyFont="1" applyFill="1" applyBorder="1" applyAlignment="1">
      <alignment horizontal="right" vertical="center"/>
    </xf>
    <xf numFmtId="0" fontId="5" fillId="0" borderId="0" xfId="0" applyFont="1" applyFill="1"/>
    <xf numFmtId="203" fontId="107" fillId="0" borderId="0" xfId="669" applyNumberFormat="1" applyFont="1" applyAlignment="1">
      <alignment horizontal="right"/>
    </xf>
    <xf numFmtId="202" fontId="5" fillId="0" borderId="0" xfId="0" applyNumberFormat="1" applyFont="1" applyFill="1" applyBorder="1" applyAlignment="1">
      <alignment vertical="center"/>
    </xf>
    <xf numFmtId="0" fontId="107" fillId="0" borderId="0" xfId="0" applyFont="1" applyFill="1" applyBorder="1" applyAlignment="1">
      <alignment horizontal="right" vertical="center"/>
    </xf>
    <xf numFmtId="202" fontId="5" fillId="0" borderId="34" xfId="0" applyNumberFormat="1" applyFont="1" applyFill="1" applyBorder="1" applyAlignment="1">
      <alignment vertical="center"/>
    </xf>
    <xf numFmtId="202" fontId="5" fillId="0" borderId="37" xfId="0" applyNumberFormat="1" applyFont="1" applyFill="1" applyBorder="1" applyAlignment="1">
      <alignment vertical="center"/>
    </xf>
    <xf numFmtId="2" fontId="5" fillId="0" borderId="0" xfId="0" applyNumberFormat="1" applyFont="1"/>
    <xf numFmtId="2" fontId="5" fillId="0" borderId="35" xfId="0" applyNumberFormat="1" applyFont="1" applyBorder="1"/>
    <xf numFmtId="2" fontId="5" fillId="71" borderId="34" xfId="0" applyNumberFormat="1" applyFont="1" applyFill="1" applyBorder="1" applyAlignment="1">
      <alignment horizontal="right"/>
    </xf>
    <xf numFmtId="0" fontId="5" fillId="0" borderId="0" xfId="0" applyFont="1" applyFill="1" applyBorder="1" applyAlignment="1">
      <alignment horizontal="center"/>
    </xf>
    <xf numFmtId="0" fontId="108" fillId="0" borderId="0" xfId="0" applyFont="1" applyAlignment="1">
      <alignment horizontal="right"/>
    </xf>
    <xf numFmtId="0" fontId="107" fillId="0" borderId="0" xfId="0" applyFont="1" applyAlignment="1">
      <alignment horizontal="right"/>
    </xf>
    <xf numFmtId="199" fontId="107" fillId="0" borderId="0" xfId="669" applyNumberFormat="1" applyFont="1" applyFill="1" applyBorder="1" applyAlignment="1">
      <alignment horizontal="right" vertical="center"/>
    </xf>
    <xf numFmtId="0" fontId="5" fillId="0" borderId="0" xfId="0" applyFont="1" applyFill="1" applyAlignment="1">
      <alignment horizontal="center"/>
    </xf>
    <xf numFmtId="203" fontId="107" fillId="0" borderId="0" xfId="0" applyNumberFormat="1" applyFont="1" applyBorder="1" applyAlignment="1">
      <alignment horizontal="right"/>
    </xf>
    <xf numFmtId="202" fontId="5" fillId="0" borderId="0" xfId="0" applyNumberFormat="1" applyFont="1" applyFill="1" applyBorder="1" applyAlignment="1" applyProtection="1">
      <alignment vertical="center"/>
    </xf>
    <xf numFmtId="202" fontId="5" fillId="0" borderId="34" xfId="0" applyNumberFormat="1" applyFont="1" applyFill="1" applyBorder="1" applyAlignment="1" applyProtection="1">
      <alignment vertical="center"/>
    </xf>
    <xf numFmtId="204" fontId="107" fillId="0" borderId="0" xfId="0" applyNumberFormat="1" applyFont="1" applyFill="1" applyBorder="1" applyAlignment="1" applyProtection="1">
      <alignment horizontal="right" vertical="center"/>
    </xf>
    <xf numFmtId="204" fontId="5" fillId="0" borderId="0" xfId="0" applyNumberFormat="1" applyFont="1" applyFill="1" applyBorder="1" applyAlignment="1" applyProtection="1">
      <alignment horizontal="right" vertical="center"/>
    </xf>
    <xf numFmtId="204" fontId="5" fillId="0" borderId="37" xfId="0" applyNumberFormat="1" applyFont="1" applyFill="1" applyBorder="1" applyAlignment="1" applyProtection="1">
      <alignment horizontal="right" vertical="center"/>
    </xf>
    <xf numFmtId="199" fontId="5" fillId="0" borderId="0" xfId="669" applyNumberFormat="1" applyFont="1" applyFill="1" applyAlignment="1">
      <alignment horizontal="right"/>
    </xf>
    <xf numFmtId="0" fontId="5" fillId="0" borderId="0" xfId="0" applyFont="1" applyBorder="1" applyAlignment="1">
      <alignment horizontal="center"/>
    </xf>
    <xf numFmtId="206" fontId="5" fillId="0" borderId="0" xfId="669" applyNumberFormat="1" applyFont="1"/>
    <xf numFmtId="206" fontId="5" fillId="0" borderId="36" xfId="669" applyNumberFormat="1" applyFont="1" applyBorder="1"/>
    <xf numFmtId="206" fontId="5" fillId="0" borderId="34" xfId="669" applyNumberFormat="1" applyFont="1" applyBorder="1"/>
    <xf numFmtId="206" fontId="107" fillId="0" borderId="34" xfId="669" applyNumberFormat="1" applyFont="1" applyBorder="1"/>
    <xf numFmtId="206" fontId="5" fillId="0" borderId="0" xfId="669" applyNumberFormat="1" applyFont="1" applyFill="1" applyAlignment="1">
      <alignment horizontal="right"/>
    </xf>
    <xf numFmtId="206" fontId="5" fillId="0" borderId="34" xfId="669" applyNumberFormat="1" applyFont="1" applyFill="1" applyBorder="1" applyAlignment="1">
      <alignment horizontal="right"/>
    </xf>
    <xf numFmtId="2" fontId="5" fillId="0" borderId="0" xfId="0" applyNumberFormat="1" applyFont="1" applyFill="1"/>
    <xf numFmtId="205" fontId="5" fillId="0" borderId="0" xfId="0" applyNumberFormat="1" applyFont="1" applyFill="1"/>
    <xf numFmtId="3" fontId="107" fillId="0" borderId="0" xfId="0" applyNumberFormat="1" applyFont="1" applyBorder="1" applyAlignment="1">
      <alignment horizontal="right"/>
    </xf>
    <xf numFmtId="2" fontId="5" fillId="0" borderId="0" xfId="0" applyNumberFormat="1" applyFont="1" applyBorder="1"/>
    <xf numFmtId="205" fontId="5" fillId="0" borderId="0" xfId="669" applyNumberFormat="1" applyFont="1" applyAlignment="1">
      <alignment horizontal="right"/>
    </xf>
    <xf numFmtId="205" fontId="5" fillId="0" borderId="34" xfId="669" applyNumberFormat="1" applyFont="1" applyBorder="1" applyAlignment="1">
      <alignment horizontal="right"/>
    </xf>
    <xf numFmtId="205" fontId="5" fillId="0" borderId="34" xfId="0" applyNumberFormat="1" applyFont="1" applyBorder="1"/>
    <xf numFmtId="201" fontId="5" fillId="0" borderId="0" xfId="669" applyNumberFormat="1" applyFont="1" applyFill="1" applyAlignment="1">
      <alignment horizontal="right"/>
    </xf>
    <xf numFmtId="207" fontId="5" fillId="0" borderId="0" xfId="0" applyNumberFormat="1" applyFont="1"/>
    <xf numFmtId="207" fontId="5" fillId="0" borderId="0" xfId="0" applyNumberFormat="1" applyFont="1" applyAlignment="1">
      <alignment horizontal="left" indent="1"/>
    </xf>
    <xf numFmtId="207" fontId="5" fillId="0" borderId="0" xfId="0" applyNumberFormat="1" applyFont="1" applyAlignment="1">
      <alignment vertical="center"/>
    </xf>
    <xf numFmtId="186" fontId="5" fillId="0" borderId="0" xfId="669" applyNumberFormat="1" applyFont="1" applyFill="1" applyBorder="1" applyAlignment="1">
      <alignment vertical="center"/>
    </xf>
    <xf numFmtId="1" fontId="107" fillId="0" borderId="0" xfId="0" applyNumberFormat="1" applyFont="1" applyFill="1" applyBorder="1" applyAlignment="1">
      <alignment horizontal="right"/>
    </xf>
    <xf numFmtId="2" fontId="5" fillId="0" borderId="0" xfId="0" applyNumberFormat="1" applyFont="1" applyFill="1" applyBorder="1" applyAlignment="1">
      <alignment horizontal="right"/>
    </xf>
    <xf numFmtId="181" fontId="8" fillId="0" borderId="0" xfId="744" applyNumberFormat="1" applyFont="1" applyFill="1" applyBorder="1"/>
    <xf numFmtId="202" fontId="5" fillId="0" borderId="0" xfId="669" applyNumberFormat="1" applyFont="1" applyAlignment="1">
      <alignment horizontal="right"/>
    </xf>
    <xf numFmtId="186" fontId="107" fillId="0" borderId="0" xfId="669" applyNumberFormat="1" applyFont="1" applyAlignment="1">
      <alignment horizontal="center" vertical="top"/>
    </xf>
    <xf numFmtId="200" fontId="5" fillId="0" borderId="0" xfId="669" applyNumberFormat="1" applyFont="1" applyAlignment="1">
      <alignment horizontal="center" vertical="top"/>
    </xf>
    <xf numFmtId="186" fontId="5" fillId="0" borderId="0" xfId="669" applyNumberFormat="1" applyFont="1" applyAlignment="1">
      <alignment horizontal="center" vertical="top"/>
    </xf>
    <xf numFmtId="186" fontId="107" fillId="0" borderId="0" xfId="669" applyNumberFormat="1" applyFont="1" applyAlignment="1"/>
    <xf numFmtId="200" fontId="5" fillId="0" borderId="0" xfId="669" applyNumberFormat="1" applyFont="1" applyAlignment="1"/>
    <xf numFmtId="186" fontId="5" fillId="0" borderId="0" xfId="669" applyNumberFormat="1" applyFont="1" applyAlignment="1"/>
    <xf numFmtId="206" fontId="5" fillId="0" borderId="0" xfId="0" applyNumberFormat="1" applyFont="1"/>
    <xf numFmtId="0" fontId="5" fillId="0" borderId="39" xfId="0" applyFont="1" applyBorder="1"/>
    <xf numFmtId="0" fontId="5" fillId="0" borderId="0" xfId="0" applyFont="1" applyFill="1" applyAlignment="1">
      <alignment horizontal="right"/>
    </xf>
    <xf numFmtId="186" fontId="5" fillId="0" borderId="0" xfId="669" applyNumberFormat="1" applyFont="1" applyFill="1" applyBorder="1" applyAlignment="1">
      <alignment horizontal="right" vertical="center"/>
    </xf>
    <xf numFmtId="207" fontId="107" fillId="0" borderId="0" xfId="0" applyNumberFormat="1" applyFont="1" applyAlignment="1">
      <alignment horizontal="right" vertical="center"/>
    </xf>
    <xf numFmtId="207" fontId="5" fillId="0" borderId="0" xfId="0" applyNumberFormat="1" applyFont="1" applyAlignment="1">
      <alignment horizontal="right"/>
    </xf>
    <xf numFmtId="202" fontId="5" fillId="0" borderId="0" xfId="0" applyNumberFormat="1" applyFont="1" applyAlignment="1">
      <alignment horizontal="right"/>
    </xf>
    <xf numFmtId="165" fontId="5" fillId="0" borderId="0" xfId="0" applyNumberFormat="1" applyFont="1"/>
    <xf numFmtId="205" fontId="107" fillId="0" borderId="0" xfId="669" applyNumberFormat="1" applyFont="1" applyAlignment="1">
      <alignment horizontal="right"/>
    </xf>
    <xf numFmtId="0" fontId="5" fillId="0" borderId="0" xfId="0" applyFont="1" applyAlignment="1">
      <alignment horizontal="left" vertical="top"/>
    </xf>
    <xf numFmtId="206" fontId="5" fillId="0" borderId="0" xfId="669" applyNumberFormat="1" applyFont="1" applyAlignment="1">
      <alignment horizontal="center"/>
    </xf>
    <xf numFmtId="186" fontId="5" fillId="0" borderId="0" xfId="669" applyNumberFormat="1" applyFont="1" applyAlignment="1">
      <alignment horizontal="center"/>
    </xf>
    <xf numFmtId="206" fontId="5" fillId="0" borderId="36" xfId="669" applyNumberFormat="1" applyFont="1" applyBorder="1" applyAlignment="1">
      <alignment horizontal="center"/>
    </xf>
    <xf numFmtId="186" fontId="5" fillId="0" borderId="36" xfId="669" applyNumberFormat="1" applyFont="1" applyBorder="1" applyAlignment="1">
      <alignment horizontal="center"/>
    </xf>
    <xf numFmtId="186" fontId="5" fillId="0" borderId="41" xfId="669" applyNumberFormat="1" applyFont="1" applyBorder="1" applyAlignment="1">
      <alignment horizontal="center"/>
    </xf>
    <xf numFmtId="186" fontId="5" fillId="0" borderId="0" xfId="669" applyNumberFormat="1" applyFont="1" applyBorder="1" applyAlignment="1">
      <alignment horizontal="center"/>
    </xf>
    <xf numFmtId="186" fontId="5" fillId="0" borderId="34" xfId="669" applyNumberFormat="1" applyFont="1" applyBorder="1" applyAlignment="1">
      <alignment horizontal="center"/>
    </xf>
    <xf numFmtId="199" fontId="5" fillId="0" borderId="0" xfId="669" applyNumberFormat="1" applyFont="1" applyAlignment="1">
      <alignment horizontal="center"/>
    </xf>
    <xf numFmtId="206" fontId="5" fillId="0" borderId="39" xfId="669" applyNumberFormat="1" applyFont="1" applyBorder="1"/>
    <xf numFmtId="206" fontId="107" fillId="0" borderId="0" xfId="669" applyNumberFormat="1" applyFont="1"/>
    <xf numFmtId="186" fontId="5" fillId="0" borderId="0" xfId="669" applyNumberFormat="1" applyFont="1" applyFill="1" applyBorder="1" applyAlignment="1">
      <alignment horizontal="center" vertical="center"/>
    </xf>
    <xf numFmtId="186" fontId="5" fillId="0" borderId="34" xfId="669" applyNumberFormat="1" applyFont="1" applyFill="1" applyBorder="1" applyAlignment="1">
      <alignment horizontal="center"/>
    </xf>
    <xf numFmtId="201" fontId="5" fillId="0" borderId="0" xfId="669" applyNumberFormat="1" applyFont="1" applyFill="1" applyAlignment="1">
      <alignment horizontal="center"/>
    </xf>
    <xf numFmtId="206" fontId="5" fillId="0" borderId="0" xfId="669" applyNumberFormat="1" applyFont="1" applyFill="1" applyAlignment="1">
      <alignment horizontal="center"/>
    </xf>
    <xf numFmtId="186" fontId="5" fillId="0" borderId="0" xfId="669" applyNumberFormat="1" applyFont="1" applyFill="1" applyAlignment="1">
      <alignment horizontal="center"/>
    </xf>
    <xf numFmtId="206" fontId="5" fillId="0" borderId="34" xfId="669" applyNumberFormat="1" applyFont="1" applyFill="1" applyBorder="1" applyAlignment="1">
      <alignment horizontal="center"/>
    </xf>
    <xf numFmtId="199" fontId="5" fillId="0" borderId="0" xfId="669" applyNumberFormat="1" applyFont="1" applyFill="1" applyAlignment="1">
      <alignment horizontal="center"/>
    </xf>
    <xf numFmtId="0" fontId="5" fillId="72" borderId="0" xfId="0" applyFont="1" applyFill="1" applyAlignment="1"/>
    <xf numFmtId="206" fontId="107" fillId="0" borderId="34" xfId="669" applyNumberFormat="1" applyFont="1" applyFill="1" applyBorder="1" applyAlignment="1">
      <alignment horizontal="right"/>
    </xf>
    <xf numFmtId="206" fontId="5" fillId="72" borderId="0" xfId="669" applyNumberFormat="1" applyFont="1" applyFill="1" applyAlignment="1">
      <alignment horizontal="right"/>
    </xf>
    <xf numFmtId="201" fontId="5" fillId="72" borderId="0" xfId="669" applyNumberFormat="1" applyFont="1" applyFill="1" applyAlignment="1">
      <alignment horizontal="right"/>
    </xf>
    <xf numFmtId="186" fontId="5" fillId="72" borderId="0" xfId="669" applyNumberFormat="1" applyFont="1" applyFill="1" applyBorder="1" applyAlignment="1">
      <alignment vertical="center"/>
    </xf>
    <xf numFmtId="206" fontId="107" fillId="72" borderId="34" xfId="669" applyNumberFormat="1" applyFont="1" applyFill="1" applyBorder="1" applyAlignment="1">
      <alignment horizontal="right"/>
    </xf>
    <xf numFmtId="186" fontId="5" fillId="72" borderId="0" xfId="669" applyNumberFormat="1" applyFont="1" applyFill="1" applyAlignment="1">
      <alignment vertical="center"/>
    </xf>
    <xf numFmtId="186" fontId="5" fillId="72" borderId="0" xfId="669" applyNumberFormat="1" applyFont="1" applyFill="1" applyBorder="1" applyAlignment="1">
      <alignment horizontal="right" vertical="center"/>
    </xf>
    <xf numFmtId="165" fontId="5" fillId="0" borderId="0" xfId="0" applyNumberFormat="1" applyFont="1" applyAlignment="1">
      <alignment horizontal="left" indent="1"/>
    </xf>
    <xf numFmtId="1" fontId="107" fillId="71" borderId="34" xfId="0" applyNumberFormat="1" applyFont="1" applyFill="1" applyBorder="1" applyAlignment="1">
      <alignment horizontal="right" vertical="top" wrapText="1"/>
    </xf>
    <xf numFmtId="9" fontId="107" fillId="0" borderId="35" xfId="670" applyFont="1" applyFill="1" applyBorder="1" applyAlignment="1">
      <alignment horizontal="right"/>
    </xf>
    <xf numFmtId="165" fontId="5" fillId="0" borderId="0" xfId="0" applyNumberFormat="1" applyFont="1" applyFill="1" applyBorder="1"/>
    <xf numFmtId="9" fontId="107" fillId="0" borderId="0" xfId="670" applyFont="1" applyFill="1" applyAlignment="1">
      <alignment horizontal="right"/>
    </xf>
    <xf numFmtId="200" fontId="5" fillId="72" borderId="0" xfId="669" applyNumberFormat="1" applyFont="1" applyFill="1" applyAlignment="1">
      <alignment vertical="center"/>
    </xf>
    <xf numFmtId="186" fontId="5" fillId="72" borderId="0" xfId="669" applyNumberFormat="1" applyFont="1" applyFill="1" applyAlignment="1">
      <alignment horizontal="right"/>
    </xf>
    <xf numFmtId="186" fontId="5" fillId="72" borderId="0" xfId="669" applyNumberFormat="1" applyFont="1" applyFill="1" applyBorder="1" applyAlignment="1">
      <alignment horizontal="center" vertical="center"/>
    </xf>
    <xf numFmtId="0" fontId="5" fillId="0" borderId="0" xfId="0" applyFont="1" applyFill="1" applyAlignment="1">
      <alignment horizontal="left" vertical="top" wrapText="1"/>
    </xf>
    <xf numFmtId="0" fontId="5" fillId="0" borderId="0" xfId="0" applyFont="1" applyFill="1" applyAlignment="1">
      <alignment horizontal="left" vertical="top"/>
    </xf>
    <xf numFmtId="0" fontId="109" fillId="0" borderId="0" xfId="0" quotePrefix="1" applyFont="1" applyAlignment="1">
      <alignment horizontal="left" vertical="top" wrapText="1"/>
    </xf>
    <xf numFmtId="200" fontId="107" fillId="0" borderId="48" xfId="669" applyNumberFormat="1" applyFont="1" applyFill="1" applyBorder="1" applyAlignment="1">
      <alignment vertical="center"/>
    </xf>
    <xf numFmtId="186" fontId="107" fillId="0" borderId="48" xfId="669" applyNumberFormat="1" applyFont="1" applyFill="1" applyBorder="1" applyAlignment="1">
      <alignment vertical="center"/>
    </xf>
    <xf numFmtId="200" fontId="5" fillId="0" borderId="48" xfId="669" applyNumberFormat="1" applyFont="1" applyFill="1" applyBorder="1" applyAlignment="1">
      <alignment vertical="center"/>
    </xf>
    <xf numFmtId="186" fontId="5" fillId="0" borderId="48" xfId="669" applyNumberFormat="1" applyFont="1" applyFill="1" applyBorder="1" applyAlignment="1">
      <alignment vertical="center"/>
    </xf>
    <xf numFmtId="0" fontId="107" fillId="0" borderId="0" xfId="0" applyFont="1" applyAlignment="1">
      <alignment wrapText="1"/>
    </xf>
    <xf numFmtId="0" fontId="5" fillId="0" borderId="0" xfId="0" applyFont="1" applyBorder="1" applyAlignment="1">
      <alignment wrapText="1"/>
    </xf>
    <xf numFmtId="209" fontId="5" fillId="0" borderId="0" xfId="0" applyNumberFormat="1" applyFont="1" applyAlignment="1">
      <alignment horizontal="left" indent="1"/>
    </xf>
    <xf numFmtId="209" fontId="5" fillId="0" borderId="34" xfId="0" applyNumberFormat="1" applyFont="1" applyFill="1" applyBorder="1" applyAlignment="1" applyProtection="1">
      <alignment horizontal="right" vertical="center"/>
    </xf>
    <xf numFmtId="209" fontId="5" fillId="0" borderId="0" xfId="0" applyNumberFormat="1" applyFont="1"/>
    <xf numFmtId="209" fontId="5" fillId="0" borderId="37" xfId="0" applyNumberFormat="1" applyFont="1" applyFill="1" applyBorder="1" applyAlignment="1" applyProtection="1">
      <alignment horizontal="right" vertical="center"/>
    </xf>
    <xf numFmtId="201" fontId="5" fillId="0" borderId="0" xfId="0" applyNumberFormat="1" applyFont="1" applyFill="1" applyAlignment="1"/>
    <xf numFmtId="0" fontId="5" fillId="0" borderId="48" xfId="0" applyFont="1" applyFill="1" applyBorder="1"/>
    <xf numFmtId="207" fontId="5" fillId="0" borderId="0" xfId="0" applyNumberFormat="1" applyFont="1" applyFill="1" applyBorder="1"/>
    <xf numFmtId="205" fontId="107" fillId="0" borderId="0" xfId="669" applyNumberFormat="1" applyFont="1" applyFill="1" applyAlignment="1">
      <alignment horizontal="right"/>
    </xf>
    <xf numFmtId="205" fontId="5" fillId="0" borderId="34" xfId="0" applyNumberFormat="1" applyFont="1" applyFill="1" applyBorder="1"/>
    <xf numFmtId="205" fontId="107" fillId="0" borderId="34" xfId="0" applyNumberFormat="1" applyFont="1" applyFill="1" applyBorder="1"/>
    <xf numFmtId="49" fontId="5" fillId="71" borderId="34" xfId="0" applyNumberFormat="1" applyFont="1" applyFill="1" applyBorder="1" applyAlignment="1">
      <alignment horizontal="right"/>
    </xf>
    <xf numFmtId="200" fontId="5" fillId="0" borderId="34" xfId="669" applyNumberFormat="1" applyFont="1" applyBorder="1" applyAlignment="1"/>
    <xf numFmtId="2" fontId="5" fillId="0" borderId="0" xfId="0" applyNumberFormat="1" applyFont="1" applyFill="1" applyBorder="1"/>
    <xf numFmtId="206" fontId="5" fillId="0" borderId="0" xfId="669" applyNumberFormat="1" applyFont="1" applyAlignment="1">
      <alignment horizontal="center" vertical="center"/>
    </xf>
    <xf numFmtId="206" fontId="107" fillId="0" borderId="36" xfId="669" applyNumberFormat="1" applyFont="1" applyBorder="1" applyAlignment="1">
      <alignment horizontal="center" vertical="center"/>
    </xf>
    <xf numFmtId="199" fontId="5" fillId="0" borderId="0" xfId="669" applyNumberFormat="1" applyFont="1" applyAlignment="1">
      <alignment horizontal="center" vertical="center"/>
    </xf>
    <xf numFmtId="206" fontId="5" fillId="0" borderId="36" xfId="669" applyNumberFormat="1" applyFont="1" applyBorder="1" applyAlignment="1">
      <alignment horizontal="center" vertical="center"/>
    </xf>
    <xf numFmtId="206" fontId="5" fillId="0" borderId="39" xfId="669" applyNumberFormat="1" applyFont="1" applyBorder="1" applyAlignment="1">
      <alignment horizontal="center" vertical="center"/>
    </xf>
    <xf numFmtId="206" fontId="107" fillId="0" borderId="0" xfId="669" applyNumberFormat="1" applyFont="1" applyAlignment="1">
      <alignment horizontal="center" vertical="center"/>
    </xf>
    <xf numFmtId="186" fontId="5" fillId="0" borderId="0" xfId="669" applyNumberFormat="1" applyFont="1" applyAlignment="1">
      <alignment horizontal="center" vertical="center"/>
    </xf>
    <xf numFmtId="206" fontId="107" fillId="0" borderId="34" xfId="669" applyNumberFormat="1" applyFont="1" applyBorder="1" applyAlignment="1">
      <alignment horizontal="center" vertical="center"/>
    </xf>
    <xf numFmtId="0" fontId="5" fillId="0" borderId="0" xfId="0" applyFont="1" applyAlignment="1">
      <alignment horizontal="center" vertical="center"/>
    </xf>
    <xf numFmtId="199" fontId="107" fillId="0" borderId="0" xfId="669" applyNumberFormat="1" applyFont="1"/>
    <xf numFmtId="206" fontId="5" fillId="0" borderId="0" xfId="669" applyNumberFormat="1" applyFont="1" applyFill="1" applyAlignment="1">
      <alignment horizontal="center" vertical="center"/>
    </xf>
    <xf numFmtId="201" fontId="5" fillId="0" borderId="0" xfId="669" applyNumberFormat="1" applyFont="1" applyFill="1" applyAlignment="1">
      <alignment horizontal="center" vertical="center"/>
    </xf>
    <xf numFmtId="206" fontId="5" fillId="72" borderId="0" xfId="669" applyNumberFormat="1" applyFont="1" applyFill="1" applyAlignment="1">
      <alignment horizontal="center" vertical="center"/>
    </xf>
    <xf numFmtId="186" fontId="5" fillId="0" borderId="34" xfId="669" applyNumberFormat="1" applyFont="1" applyFill="1" applyBorder="1" applyAlignment="1">
      <alignment horizontal="center" vertical="center"/>
    </xf>
    <xf numFmtId="206" fontId="5" fillId="0" borderId="34" xfId="669" applyNumberFormat="1" applyFont="1" applyFill="1" applyBorder="1" applyAlignment="1">
      <alignment horizontal="center" vertical="center"/>
    </xf>
    <xf numFmtId="186" fontId="5" fillId="0" borderId="0" xfId="669" applyNumberFormat="1" applyFont="1" applyFill="1" applyAlignment="1">
      <alignment horizontal="center" vertical="center"/>
    </xf>
    <xf numFmtId="0" fontId="5" fillId="0" borderId="0" xfId="0" applyFont="1" applyAlignment="1">
      <alignment vertical="center"/>
    </xf>
    <xf numFmtId="186" fontId="107" fillId="0" borderId="34" xfId="669" applyNumberFormat="1" applyFont="1" applyFill="1" applyBorder="1" applyAlignment="1">
      <alignment horizontal="center" vertical="center"/>
    </xf>
    <xf numFmtId="0" fontId="5" fillId="72" borderId="0" xfId="0" applyFont="1" applyFill="1" applyAlignment="1">
      <alignment horizontal="center" vertical="center"/>
    </xf>
    <xf numFmtId="206" fontId="107" fillId="0" borderId="34" xfId="669" applyNumberFormat="1" applyFont="1" applyFill="1" applyBorder="1" applyAlignment="1">
      <alignment horizontal="center" vertical="center"/>
    </xf>
    <xf numFmtId="200" fontId="107" fillId="0" borderId="34" xfId="669" applyNumberFormat="1" applyFont="1" applyBorder="1" applyAlignment="1"/>
    <xf numFmtId="207" fontId="5" fillId="0" borderId="0" xfId="0" applyNumberFormat="1" applyFont="1" applyFill="1"/>
    <xf numFmtId="205" fontId="107" fillId="0" borderId="34" xfId="669" applyNumberFormat="1" applyFont="1" applyBorder="1" applyAlignment="1">
      <alignment horizontal="right"/>
    </xf>
    <xf numFmtId="0" fontId="107" fillId="0" borderId="0" xfId="0" applyFont="1" applyAlignment="1"/>
    <xf numFmtId="186" fontId="107" fillId="0" borderId="0" xfId="669" applyNumberFormat="1" applyFont="1" applyFill="1" applyAlignment="1">
      <alignment horizontal="right"/>
    </xf>
    <xf numFmtId="186" fontId="107" fillId="72" borderId="0" xfId="669" applyNumberFormat="1" applyFont="1" applyFill="1" applyBorder="1" applyAlignment="1">
      <alignment vertical="center"/>
    </xf>
    <xf numFmtId="206" fontId="107" fillId="72" borderId="0" xfId="669" applyNumberFormat="1" applyFont="1" applyFill="1" applyAlignment="1">
      <alignment horizontal="right"/>
    </xf>
    <xf numFmtId="2" fontId="107" fillId="0" borderId="0" xfId="0" applyNumberFormat="1" applyFont="1" applyFill="1" applyBorder="1"/>
    <xf numFmtId="202" fontId="107" fillId="0" borderId="0" xfId="0" applyNumberFormat="1" applyFont="1" applyFill="1" applyBorder="1"/>
    <xf numFmtId="0" fontId="107" fillId="0" borderId="0" xfId="0" applyFont="1" applyFill="1"/>
    <xf numFmtId="178" fontId="107" fillId="0" borderId="0" xfId="0" applyNumberFormat="1" applyFont="1"/>
    <xf numFmtId="178" fontId="107" fillId="0" borderId="35" xfId="0" applyNumberFormat="1" applyFont="1" applyBorder="1"/>
    <xf numFmtId="186" fontId="107" fillId="0" borderId="0" xfId="0" applyNumberFormat="1" applyFont="1" applyAlignment="1"/>
    <xf numFmtId="178" fontId="107" fillId="0" borderId="36" xfId="0" applyNumberFormat="1" applyFont="1" applyFill="1" applyBorder="1"/>
    <xf numFmtId="178" fontId="107" fillId="0" borderId="0" xfId="0" applyNumberFormat="1" applyFont="1" applyBorder="1"/>
    <xf numFmtId="0" fontId="107" fillId="72" borderId="0" xfId="0" applyFont="1" applyFill="1" applyAlignment="1"/>
    <xf numFmtId="206" fontId="107" fillId="0" borderId="36" xfId="669" applyNumberFormat="1" applyFont="1" applyBorder="1" applyAlignment="1">
      <alignment horizontal="center"/>
    </xf>
    <xf numFmtId="206" fontId="5" fillId="0" borderId="39" xfId="669" applyNumberFormat="1" applyFont="1" applyBorder="1" applyAlignment="1">
      <alignment horizontal="center"/>
    </xf>
    <xf numFmtId="206" fontId="107" fillId="0" borderId="34" xfId="669" applyNumberFormat="1" applyFont="1" applyBorder="1" applyAlignment="1">
      <alignment horizontal="center"/>
    </xf>
    <xf numFmtId="9" fontId="5" fillId="0" borderId="0" xfId="670" applyFont="1"/>
    <xf numFmtId="206" fontId="5" fillId="0" borderId="0" xfId="0" applyNumberFormat="1" applyFont="1" applyFill="1" applyAlignment="1">
      <alignment wrapText="1"/>
    </xf>
    <xf numFmtId="206" fontId="107" fillId="0" borderId="0" xfId="669" applyNumberFormat="1" applyFont="1" applyAlignment="1">
      <alignment horizontal="center"/>
    </xf>
    <xf numFmtId="201" fontId="5" fillId="0" borderId="0" xfId="669" applyNumberFormat="1" applyFont="1" applyFill="1" applyAlignment="1">
      <alignment horizontal="right" vertical="center"/>
    </xf>
    <xf numFmtId="206" fontId="107" fillId="0" borderId="34" xfId="669" applyNumberFormat="1" applyFont="1" applyFill="1" applyBorder="1" applyAlignment="1">
      <alignment horizontal="center"/>
    </xf>
    <xf numFmtId="1" fontId="107" fillId="0" borderId="0" xfId="0" applyNumberFormat="1" applyFont="1"/>
    <xf numFmtId="9" fontId="107" fillId="0" borderId="0" xfId="670" applyFont="1"/>
    <xf numFmtId="2" fontId="107" fillId="0" borderId="39" xfId="0" applyNumberFormat="1" applyFont="1" applyBorder="1"/>
    <xf numFmtId="206" fontId="107" fillId="0" borderId="48" xfId="669" applyNumberFormat="1" applyFont="1" applyBorder="1" applyAlignment="1">
      <alignment horizontal="center"/>
    </xf>
    <xf numFmtId="186" fontId="107" fillId="0" borderId="36" xfId="669" applyNumberFormat="1" applyFont="1" applyBorder="1" applyAlignment="1">
      <alignment horizontal="center"/>
    </xf>
    <xf numFmtId="199" fontId="5" fillId="72" borderId="0" xfId="669" applyNumberFormat="1" applyFont="1" applyFill="1" applyAlignment="1">
      <alignment horizontal="right"/>
    </xf>
    <xf numFmtId="0" fontId="107" fillId="0" borderId="0" xfId="0" applyFont="1" applyBorder="1" applyAlignment="1">
      <alignment horizontal="center"/>
    </xf>
    <xf numFmtId="0" fontId="107" fillId="0" borderId="34" xfId="0" applyFont="1" applyBorder="1" applyAlignment="1">
      <alignment horizontal="center"/>
    </xf>
    <xf numFmtId="0" fontId="107" fillId="0" borderId="41" xfId="0" applyFont="1" applyBorder="1" applyAlignment="1">
      <alignment horizontal="center"/>
    </xf>
    <xf numFmtId="0" fontId="107" fillId="0" borderId="36" xfId="0" applyFont="1" applyFill="1" applyBorder="1" applyAlignment="1">
      <alignment horizontal="center"/>
    </xf>
    <xf numFmtId="202" fontId="107" fillId="0" borderId="34" xfId="0" applyNumberFormat="1" applyFont="1" applyFill="1" applyBorder="1" applyAlignment="1" applyProtection="1">
      <alignment horizontal="center" vertical="center"/>
    </xf>
    <xf numFmtId="2" fontId="5" fillId="0" borderId="39" xfId="0" applyNumberFormat="1" applyFont="1" applyBorder="1"/>
    <xf numFmtId="206" fontId="107" fillId="0" borderId="0" xfId="0" applyNumberFormat="1" applyFont="1"/>
    <xf numFmtId="206" fontId="107" fillId="0" borderId="18" xfId="0" applyNumberFormat="1" applyFont="1" applyBorder="1"/>
    <xf numFmtId="206" fontId="5" fillId="0" borderId="39" xfId="0" applyNumberFormat="1" applyFont="1" applyBorder="1"/>
    <xf numFmtId="199" fontId="5" fillId="0" borderId="39" xfId="669" applyNumberFormat="1" applyFont="1" applyBorder="1"/>
    <xf numFmtId="206" fontId="107" fillId="0" borderId="39" xfId="669" applyNumberFormat="1" applyFont="1" applyBorder="1" applyAlignment="1">
      <alignment horizontal="center"/>
    </xf>
    <xf numFmtId="206" fontId="107" fillId="0" borderId="18" xfId="669" applyNumberFormat="1" applyFont="1" applyBorder="1" applyAlignment="1">
      <alignment horizontal="center"/>
    </xf>
    <xf numFmtId="186" fontId="107" fillId="0" borderId="18" xfId="0" applyNumberFormat="1" applyFont="1" applyBorder="1" applyAlignment="1"/>
    <xf numFmtId="186" fontId="107" fillId="0" borderId="18" xfId="669" applyNumberFormat="1" applyFont="1" applyFill="1" applyBorder="1" applyAlignment="1">
      <alignment horizontal="center" vertical="center"/>
    </xf>
    <xf numFmtId="2" fontId="5" fillId="0" borderId="36" xfId="0" applyNumberFormat="1" applyFont="1" applyBorder="1"/>
    <xf numFmtId="206" fontId="107" fillId="0" borderId="40" xfId="669" applyNumberFormat="1" applyFont="1" applyBorder="1" applyAlignment="1">
      <alignment horizontal="center"/>
    </xf>
    <xf numFmtId="9" fontId="5" fillId="0" borderId="0" xfId="0" applyNumberFormat="1" applyFont="1"/>
    <xf numFmtId="210" fontId="5" fillId="0" borderId="0" xfId="669" applyNumberFormat="1" applyFont="1" applyAlignment="1"/>
    <xf numFmtId="210" fontId="107" fillId="0" borderId="18" xfId="669" applyNumberFormat="1" applyFont="1" applyBorder="1" applyAlignment="1"/>
    <xf numFmtId="210" fontId="5" fillId="72" borderId="0" xfId="669" applyNumberFormat="1" applyFont="1" applyFill="1" applyBorder="1" applyAlignment="1">
      <alignment vertical="center"/>
    </xf>
    <xf numFmtId="210" fontId="5" fillId="0" borderId="0" xfId="669" applyNumberFormat="1" applyFont="1"/>
    <xf numFmtId="210" fontId="5" fillId="0" borderId="0" xfId="669" applyNumberFormat="1" applyFont="1" applyAlignment="1">
      <alignment wrapText="1"/>
    </xf>
    <xf numFmtId="210" fontId="5" fillId="0" borderId="0" xfId="669" applyNumberFormat="1" applyFont="1" applyBorder="1"/>
    <xf numFmtId="0" fontId="107" fillId="0" borderId="39" xfId="0" applyFont="1" applyBorder="1"/>
    <xf numFmtId="209" fontId="5" fillId="0" borderId="0" xfId="669" applyNumberFormat="1" applyFont="1" applyAlignment="1">
      <alignment horizontal="left" indent="1"/>
    </xf>
    <xf numFmtId="210" fontId="107" fillId="0" borderId="34" xfId="0" applyNumberFormat="1" applyFont="1" applyFill="1" applyBorder="1" applyAlignment="1" applyProtection="1">
      <alignment horizontal="right" vertical="center"/>
    </xf>
    <xf numFmtId="209" fontId="107" fillId="0" borderId="34" xfId="0" applyNumberFormat="1" applyFont="1" applyFill="1" applyBorder="1" applyAlignment="1" applyProtection="1">
      <alignment horizontal="right" vertical="center"/>
    </xf>
    <xf numFmtId="209" fontId="107" fillId="0" borderId="37" xfId="0" applyNumberFormat="1" applyFont="1" applyFill="1" applyBorder="1" applyAlignment="1" applyProtection="1">
      <alignment horizontal="right" vertical="center"/>
    </xf>
    <xf numFmtId="205" fontId="5" fillId="0" borderId="0" xfId="0" applyNumberFormat="1" applyFont="1" applyBorder="1"/>
    <xf numFmtId="9" fontId="107" fillId="0" borderId="0" xfId="0" applyNumberFormat="1" applyFont="1"/>
    <xf numFmtId="9" fontId="5" fillId="0" borderId="39" xfId="0" applyNumberFormat="1" applyFont="1" applyBorder="1"/>
    <xf numFmtId="9" fontId="107" fillId="0" borderId="39" xfId="0" applyNumberFormat="1" applyFont="1" applyBorder="1"/>
    <xf numFmtId="0" fontId="5" fillId="0" borderId="0" xfId="0" applyFont="1" applyFill="1" applyAlignment="1">
      <alignment horizontal="left" vertical="top"/>
    </xf>
    <xf numFmtId="0" fontId="5" fillId="0" borderId="0" xfId="0" applyFont="1" applyAlignment="1">
      <alignment wrapText="1"/>
    </xf>
    <xf numFmtId="186" fontId="107" fillId="0" borderId="48" xfId="669" applyNumberFormat="1" applyFont="1" applyFill="1" applyBorder="1" applyAlignment="1">
      <alignment horizontal="center" vertical="center"/>
    </xf>
    <xf numFmtId="3" fontId="5" fillId="0" borderId="0" xfId="0" applyNumberFormat="1" applyFont="1"/>
    <xf numFmtId="3" fontId="5" fillId="0" borderId="0" xfId="0" applyNumberFormat="1" applyFont="1" applyAlignment="1"/>
    <xf numFmtId="3" fontId="5" fillId="0" borderId="0" xfId="0" applyNumberFormat="1" applyFont="1" applyFill="1" applyAlignment="1"/>
    <xf numFmtId="205" fontId="5" fillId="0" borderId="34" xfId="0" applyNumberFormat="1" applyFont="1" applyFill="1" applyBorder="1" applyAlignment="1" applyProtection="1">
      <alignment horizontal="right" vertical="center"/>
    </xf>
    <xf numFmtId="205" fontId="107" fillId="0" borderId="34" xfId="0" applyNumberFormat="1" applyFont="1" applyFill="1" applyBorder="1" applyAlignment="1" applyProtection="1">
      <alignment horizontal="right" vertical="center"/>
    </xf>
    <xf numFmtId="205" fontId="107" fillId="0" borderId="37" xfId="0" applyNumberFormat="1" applyFont="1" applyFill="1" applyBorder="1" applyAlignment="1" applyProtection="1">
      <alignment horizontal="right" vertical="center"/>
    </xf>
    <xf numFmtId="205" fontId="5" fillId="0" borderId="0" xfId="0" applyNumberFormat="1" applyFont="1" applyAlignment="1">
      <alignment horizontal="right" indent="1"/>
    </xf>
    <xf numFmtId="205" fontId="5" fillId="0" borderId="34" xfId="0" applyNumberFormat="1" applyFont="1" applyFill="1" applyBorder="1" applyAlignment="1">
      <alignment vertical="center"/>
    </xf>
    <xf numFmtId="205" fontId="5" fillId="0" borderId="37" xfId="0" applyNumberFormat="1" applyFont="1" applyFill="1" applyBorder="1" applyAlignment="1">
      <alignment vertical="center"/>
    </xf>
    <xf numFmtId="1" fontId="107" fillId="0" borderId="0" xfId="0" applyNumberFormat="1" applyFont="1" applyAlignment="1">
      <alignment vertical="center"/>
    </xf>
    <xf numFmtId="186" fontId="5" fillId="72" borderId="0" xfId="669" applyNumberFormat="1" applyFont="1" applyFill="1" applyBorder="1" applyAlignment="1"/>
    <xf numFmtId="205" fontId="5" fillId="0" borderId="0" xfId="0" applyNumberFormat="1" applyFont="1" applyAlignment="1">
      <alignment horizontal="right"/>
    </xf>
    <xf numFmtId="0" fontId="5" fillId="0" borderId="0" xfId="0" applyFont="1" applyFill="1" applyAlignment="1">
      <alignment horizontal="left" vertical="top" wrapText="1"/>
    </xf>
    <xf numFmtId="0" fontId="5" fillId="0" borderId="39" xfId="0" applyFont="1" applyFill="1" applyBorder="1" applyAlignment="1">
      <alignment horizontal="center"/>
    </xf>
    <xf numFmtId="0" fontId="5" fillId="0" borderId="0" xfId="0" applyFont="1" applyAlignment="1">
      <alignment horizontal="left"/>
    </xf>
    <xf numFmtId="210" fontId="5" fillId="0" borderId="0" xfId="669" applyNumberFormat="1" applyFont="1" applyBorder="1" applyAlignment="1">
      <alignment horizontal="right"/>
    </xf>
    <xf numFmtId="206" fontId="5" fillId="0" borderId="0" xfId="669" applyNumberFormat="1" applyFont="1" applyFill="1" applyAlignment="1">
      <alignment horizontal="right" vertical="center"/>
    </xf>
    <xf numFmtId="205" fontId="107" fillId="0" borderId="0" xfId="0" applyNumberFormat="1" applyFont="1"/>
    <xf numFmtId="205" fontId="107" fillId="0" borderId="34" xfId="0" applyNumberFormat="1" applyFont="1" applyBorder="1"/>
    <xf numFmtId="9" fontId="107" fillId="0" borderId="0" xfId="0" applyNumberFormat="1" applyFont="1" applyFill="1"/>
    <xf numFmtId="9" fontId="107" fillId="0" borderId="39" xfId="0" applyNumberFormat="1" applyFont="1" applyFill="1" applyBorder="1"/>
    <xf numFmtId="205" fontId="107" fillId="0" borderId="0" xfId="0" applyNumberFormat="1" applyFont="1" applyFill="1" applyBorder="1"/>
    <xf numFmtId="205" fontId="107" fillId="0" borderId="34" xfId="0" applyNumberFormat="1" applyFont="1" applyFill="1" applyBorder="1" applyAlignment="1">
      <alignment vertical="center"/>
    </xf>
    <xf numFmtId="205" fontId="107" fillId="0" borderId="37" xfId="0" applyNumberFormat="1" applyFont="1" applyFill="1" applyBorder="1" applyAlignment="1">
      <alignment vertical="center"/>
    </xf>
    <xf numFmtId="0" fontId="5" fillId="0" borderId="0" xfId="0" quotePrefix="1" applyFont="1" applyAlignment="1">
      <alignment horizontal="left"/>
    </xf>
    <xf numFmtId="0" fontId="5" fillId="0" borderId="35" xfId="0" applyFont="1" applyBorder="1" applyAlignment="1">
      <alignment horizontal="left" wrapText="1"/>
    </xf>
    <xf numFmtId="0" fontId="109" fillId="0" borderId="0" xfId="0" quotePrefix="1" applyFont="1" applyAlignment="1">
      <alignment horizontal="left" vertical="top" wrapText="1"/>
    </xf>
    <xf numFmtId="0" fontId="5" fillId="0" borderId="0" xfId="0" applyFont="1" applyFill="1" applyAlignment="1">
      <alignment horizontal="left" vertical="top" wrapText="1"/>
    </xf>
    <xf numFmtId="0" fontId="5" fillId="0" borderId="0" xfId="0" applyFont="1" applyFill="1" applyAlignment="1">
      <alignment horizontal="left" vertical="top"/>
    </xf>
    <xf numFmtId="0" fontId="5" fillId="0" borderId="0" xfId="0" quotePrefix="1" applyFont="1" applyAlignment="1">
      <alignment horizontal="left"/>
    </xf>
    <xf numFmtId="0" fontId="5" fillId="0" borderId="0" xfId="0" applyFont="1" applyAlignment="1">
      <alignment horizontal="left"/>
    </xf>
  </cellXfs>
  <cellStyles count="746">
    <cellStyle name=" 1" xfId="1" xr:uid="{00000000-0005-0000-0000-000000000000}"/>
    <cellStyle name="_01-417 PKKR OPEX Budget '09-11" xfId="2" xr:uid="{00000000-0005-0000-0000-000001000000}"/>
    <cellStyle name="_01-420  PKKR Maintenance Costs Template for Budget 2006 (Rus) " xfId="3" xr:uid="{00000000-0005-0000-0000-000002000000}"/>
    <cellStyle name="_01-420  PKKR Maintenance Costs Template for Budget 2006 (Rus) _Состояние по Фонду Скважин sep-dec'2009" xfId="4" xr:uid="{00000000-0005-0000-0000-000003000000}"/>
    <cellStyle name="_01-427 PKKR OPEX Budget '09-11" xfId="5" xr:uid="{00000000-0005-0000-0000-000004000000}"/>
    <cellStyle name="_01-434 Maintenance" xfId="6" xr:uid="{00000000-0005-0000-0000-000005000000}"/>
    <cellStyle name="_01-439 Maintenance Template for Budget 2007 (Rus)" xfId="7" xr:uid="{00000000-0005-0000-0000-000006000000}"/>
    <cellStyle name="_01-441 Maintenance" xfId="8" xr:uid="{00000000-0005-0000-0000-000007000000}"/>
    <cellStyle name="_01-441 Maintenance Costs Model PKKR OPEX Budget'08 (AA)" xfId="9" xr:uid="{00000000-0005-0000-0000-000008000000}"/>
    <cellStyle name="_01-442 Maintenance" xfId="10" xr:uid="{00000000-0005-0000-0000-000009000000}"/>
    <cellStyle name="_01-442 Maintenance Costs Model PKKR OPEX Budget'08 Final_NL" xfId="11" xr:uid="{00000000-0005-0000-0000-00000A000000}"/>
    <cellStyle name="_01-442_Бюджет_2007" xfId="12" xr:uid="{00000000-0005-0000-0000-00000B000000}"/>
    <cellStyle name="_01-442_Бюджет_2007 Техобслуживание без Акберен от 2 окт 2006 ГМ" xfId="13" xr:uid="{00000000-0005-0000-0000-00000C000000}"/>
    <cellStyle name="_01-444 Maintenance Costs Model PKKR OPEX Budget'08_NA" xfId="14" xr:uid="{00000000-0005-0000-0000-00000D000000}"/>
    <cellStyle name="_01-444 Maintenance Costs Model PKKR OPEX Budget'09-11" xfId="15" xr:uid="{00000000-0005-0000-0000-00000E000000}"/>
    <cellStyle name="_01-444 Maintenance Template for Budget 2007 (Rus)" xfId="16" xr:uid="{00000000-0005-0000-0000-00000F000000}"/>
    <cellStyle name="_01-444 OPEX Budget'09-11 v2 " xfId="17" xr:uid="{00000000-0005-0000-0000-000010000000}"/>
    <cellStyle name="_01-446 Maintenance Costs Model PKKR OPEX Budget'08_NA" xfId="18" xr:uid="{00000000-0005-0000-0000-000011000000}"/>
    <cellStyle name="_01-446 Maintenance Costs Model PKKR OPEX Budget'09-11-2" xfId="19" xr:uid="{00000000-0005-0000-0000-000012000000}"/>
    <cellStyle name="_01-447_Бюджет_2007" xfId="20" xr:uid="{00000000-0005-0000-0000-000013000000}"/>
    <cellStyle name="_01-447_Бюджет_2007_Состояние по Фонду Скважин sep-dec'2009" xfId="21" xr:uid="{00000000-0005-0000-0000-000014000000}"/>
    <cellStyle name="_01-449 Maintenance Costs Model PKKR OPEX Budget'08_JT" xfId="22" xr:uid="{00000000-0005-0000-0000-000015000000}"/>
    <cellStyle name="_01-449 Maintenance Costs Model PKKR OPEX Budget'09-11" xfId="23" xr:uid="{00000000-0005-0000-0000-000016000000}"/>
    <cellStyle name="_01-450 Maintenance Costs Model PKKR OPEX Budget'09-11-2" xfId="24" xr:uid="{00000000-0005-0000-0000-000017000000}"/>
    <cellStyle name="_01-451 Maintenance Costs Model PKKR OPEX Budget'08 v2_NL" xfId="25" xr:uid="{00000000-0005-0000-0000-000018000000}"/>
    <cellStyle name="_01-451 Maintenance Costs Model PKKR OPEX Budget'08 v2_NL_Состояние по Фонду Скважин sep-dec'2009" xfId="26" xr:uid="{00000000-0005-0000-0000-000019000000}"/>
    <cellStyle name="_01-451 Maintenance Template for Budget 2007 (Rus)" xfId="27" xr:uid="{00000000-0005-0000-0000-00001A000000}"/>
    <cellStyle name="_01-451 Maintenance Template for Budget 2007 (Rus)_Состояние по Фонду Скважин sep-dec'2009" xfId="28" xr:uid="{00000000-0005-0000-0000-00001B000000}"/>
    <cellStyle name="_01-459 Maintenance КАМ" xfId="29" xr:uid="{00000000-0005-0000-0000-00001C000000}"/>
    <cellStyle name="_01-463_PKKR Maintenance Template for Budget 2007" xfId="30" xr:uid="{00000000-0005-0000-0000-00001D000000}"/>
    <cellStyle name="_01-463_PKKR Maintenance Template for Budget 2007_Состояние по Фонду Скважин sep-dec'2009" xfId="31" xr:uid="{00000000-0005-0000-0000-00001E000000}"/>
    <cellStyle name="_01-471(May)" xfId="32" xr:uid="{00000000-0005-0000-0000-00001F000000}"/>
    <cellStyle name="_01-471(May)_Состояние по Фонду Скважин sep-dec'2009" xfId="33" xr:uid="{00000000-0005-0000-0000-000020000000}"/>
    <cellStyle name="_01-484" xfId="34" xr:uid="{00000000-0005-0000-0000-000021000000}"/>
    <cellStyle name="_01-484 Allocations to CAPEX for April - 2007 " xfId="35" xr:uid="{00000000-0005-0000-0000-000022000000}"/>
    <cellStyle name="_01-484 Allocations to CAPEX for April - 2007 _Состояние по Фонду Скважин sep-dec'2009" xfId="36" xr:uid="{00000000-0005-0000-0000-000023000000}"/>
    <cellStyle name="_01-484 Allocations to CAPEX for December - 2007 " xfId="37" xr:uid="{00000000-0005-0000-0000-000024000000}"/>
    <cellStyle name="_01-484 Allocations to CAPEX for February- 2007 " xfId="38" xr:uid="{00000000-0005-0000-0000-000025000000}"/>
    <cellStyle name="_01-484 Allocations to CAPEX for February- 2007  (2)" xfId="39" xr:uid="{00000000-0005-0000-0000-000026000000}"/>
    <cellStyle name="_01-484 Allocations to CAPEX for February- 2007  (2)_Состояние по Фонду Скважин sep-dec'2009" xfId="40" xr:uid="{00000000-0005-0000-0000-000027000000}"/>
    <cellStyle name="_01-484 Allocations to CAPEX for February- 2007 _Состояние по Фонду Скважин sep-dec'2009" xfId="41" xr:uid="{00000000-0005-0000-0000-000028000000}"/>
    <cellStyle name="_01-484 Allocations to CAPEX for January - 2007 " xfId="42" xr:uid="{00000000-0005-0000-0000-000029000000}"/>
    <cellStyle name="_01-484 Allocations to CAPEX for January - 2007 _Состояние по Фонду Скважин sep-dec'2009" xfId="43" xr:uid="{00000000-0005-0000-0000-00002A000000}"/>
    <cellStyle name="_01-484 Allocations to CAPEX for March- 2007 " xfId="44" xr:uid="{00000000-0005-0000-0000-00002B000000}"/>
    <cellStyle name="_01-484 Allocations to CAPEX for March- 2007  (2)" xfId="45" xr:uid="{00000000-0005-0000-0000-00002C000000}"/>
    <cellStyle name="_01-484 Allocations to CAPEX for March- 2007  (2)_Состояние по Фонду Скважин sep-dec'2009" xfId="46" xr:uid="{00000000-0005-0000-0000-00002D000000}"/>
    <cellStyle name="_01-484 Allocations to CAPEX for March- 2007 _Состояние по Фонду Скважин sep-dec'2009" xfId="47" xr:uid="{00000000-0005-0000-0000-00002E000000}"/>
    <cellStyle name="_01-484_Состояние по Фонду Скважин sep-dec'2009" xfId="48" xr:uid="{00000000-0005-0000-0000-00002F000000}"/>
    <cellStyle name="_03'2009 Электроэнергия_NL_v1" xfId="49" xr:uid="{00000000-0005-0000-0000-000030000000}"/>
    <cellStyle name="_08'2008 Электроэнергия" xfId="50" xr:uid="{00000000-0005-0000-0000-000031000000}"/>
    <cellStyle name="_090109_Royalty oil calculation" xfId="51" xr:uid="{00000000-0005-0000-0000-000032000000}"/>
    <cellStyle name="_090203_НДПИ_нефть" xfId="52" xr:uid="{00000000-0005-0000-0000-000033000000}"/>
    <cellStyle name="_090206_Рентный налог" xfId="53" xr:uid="{00000000-0005-0000-0000-000034000000}"/>
    <cellStyle name="_090217_NDPI_oil calculation" xfId="54" xr:uid="{00000000-0005-0000-0000-000035000000}"/>
    <cellStyle name="_1) Allocation of GG for January 2007" xfId="55" xr:uid="{00000000-0005-0000-0000-000036000000}"/>
    <cellStyle name="_1) Allocation of GG for January 2007_Состояние по Фонду Скважин sep-dec'2009" xfId="56" xr:uid="{00000000-0005-0000-0000-000037000000}"/>
    <cellStyle name="_2007.07.23 Расшифровки по Произ себ-ти_2008" xfId="57" xr:uid="{00000000-0005-0000-0000-000038000000}"/>
    <cellStyle name="_2007.10.05 Окончательный вариант Расчета добычи" xfId="58" xr:uid="{00000000-0005-0000-0000-000039000000}"/>
    <cellStyle name="_20090625_CS2009_2" xfId="59" xr:uid="{00000000-0005-0000-0000-00003A000000}"/>
    <cellStyle name="_Accrual for March 2005 by billed invoices" xfId="60" xr:uid="{00000000-0005-0000-0000-00003B000000}"/>
    <cellStyle name="_Accrual for March 2005 by billed invoices_Состояние по Фонду Скважин sep-dec'2009" xfId="61" xr:uid="{00000000-0005-0000-0000-00003C000000}"/>
    <cellStyle name="_Adj 12&amp;13 April Accounts payable net off" xfId="62" xr:uid="{00000000-0005-0000-0000-00003D000000}"/>
    <cellStyle name="_Adj 12&amp;13 April Prepaids Net off" xfId="63" xr:uid="{00000000-0005-0000-0000-00003E000000}"/>
    <cellStyle name="_Adj 12&amp;13 December Accounts payable net off" xfId="64" xr:uid="{00000000-0005-0000-0000-00003F000000}"/>
    <cellStyle name="_Adj 12&amp;13 December Prepaids Net off" xfId="65" xr:uid="{00000000-0005-0000-0000-000040000000}"/>
    <cellStyle name="_Adj 12&amp;13 February Accounts payable net off" xfId="66" xr:uid="{00000000-0005-0000-0000-000041000000}"/>
    <cellStyle name="_Adj 12&amp;13 February Prepaids Net off" xfId="67" xr:uid="{00000000-0005-0000-0000-000042000000}"/>
    <cellStyle name="_Adj 12&amp;13 January Accounts payable net off" xfId="68" xr:uid="{00000000-0005-0000-0000-000043000000}"/>
    <cellStyle name="_Adj 12&amp;13 June Accounts payable net off" xfId="69" xr:uid="{00000000-0005-0000-0000-000044000000}"/>
    <cellStyle name="_Adj 12&amp;13 June Prepaids Net off" xfId="70" xr:uid="{00000000-0005-0000-0000-000045000000}"/>
    <cellStyle name="_Adj 12&amp;13 March Prepaids Net off" xfId="71" xr:uid="{00000000-0005-0000-0000-000046000000}"/>
    <cellStyle name="_Adj 12&amp;13 November Accounts payable net off" xfId="72" xr:uid="{00000000-0005-0000-0000-000047000000}"/>
    <cellStyle name="_Adj 12&amp;13 November Prepaids Net off" xfId="73" xr:uid="{00000000-0005-0000-0000-000048000000}"/>
    <cellStyle name="_Adj 12&amp;13 September Accounts payable net off " xfId="74" xr:uid="{00000000-0005-0000-0000-000049000000}"/>
    <cellStyle name="_Adj 12&amp;13 September Prepaids Net off" xfId="75" xr:uid="{00000000-0005-0000-0000-00004A000000}"/>
    <cellStyle name="_Adj 14 November Reallocation of Royalty and DDA" xfId="76" xr:uid="{00000000-0005-0000-0000-00004B000000}"/>
    <cellStyle name="_Adj 6&amp;7 Capital prepaids" xfId="77" xr:uid="{00000000-0005-0000-0000-00004C000000}"/>
    <cellStyle name="_Adj 6&amp;7 Capital prepaids_Expat salaries 2007_v11" xfId="78" xr:uid="{00000000-0005-0000-0000-00004D000000}"/>
    <cellStyle name="_Adj 6&amp;7 Capital prepaids_Expat salaries 2007_v11_Состояние по Фонду Скважин sep-dec'2009" xfId="79" xr:uid="{00000000-0005-0000-0000-00004E000000}"/>
    <cellStyle name="_Adj 6&amp;7 Capital prepaids_Expat salaries 2007_v7" xfId="80" xr:uid="{00000000-0005-0000-0000-00004F000000}"/>
    <cellStyle name="_Adj 6&amp;7 Capital prepaids_Expat salaries 2007_v7_Состояние по Фонду Скважин sep-dec'2009" xfId="81" xr:uid="{00000000-0005-0000-0000-000050000000}"/>
    <cellStyle name="_Adj 6&amp;7 Capital prepaids_Expat salaries 2007_v8" xfId="82" xr:uid="{00000000-0005-0000-0000-000051000000}"/>
    <cellStyle name="_Adj 6&amp;7 Capital prepaids_Expat salaries 2007_v8_Состояние по Фонду Скважин sep-dec'2009" xfId="83" xr:uid="{00000000-0005-0000-0000-000052000000}"/>
    <cellStyle name="_Adj 6&amp;7 Capital prepaids_Expat salaries 2007_v9" xfId="84" xr:uid="{00000000-0005-0000-0000-000053000000}"/>
    <cellStyle name="_Adj 6&amp;7 Capital prepaids_Expat salaries 2007_v9_Состояние по Фонду Скважин sep-dec'2009" xfId="85" xr:uid="{00000000-0005-0000-0000-000054000000}"/>
    <cellStyle name="_Adj 6&amp;7 Capital prepaids_Master OPEX Budget Y2007 Template PKKR_v7Eng" xfId="86" xr:uid="{00000000-0005-0000-0000-000055000000}"/>
    <cellStyle name="_Adj 6&amp;7 Capital prepaids_Master OPEX Budget Y2007 Template PKKR_v7Eng_Состояние по Фонду Скважин sep-dec'2009" xfId="87" xr:uid="{00000000-0005-0000-0000-000056000000}"/>
    <cellStyle name="_Adj 6&amp;7 Capital prepaids_Slide salary Budget 2007 AR_YA_v10" xfId="88" xr:uid="{00000000-0005-0000-0000-000057000000}"/>
    <cellStyle name="_Adj 6&amp;7 Capital prepaids_Slide salary Budget 2007 AR_YA_v10_Состояние по Фонду Скважин sep-dec'2009" xfId="89" xr:uid="{00000000-0005-0000-0000-000058000000}"/>
    <cellStyle name="_Adj 6&amp;7 Capital prepaids_Состояние по Фонду Скважин sep-dec'2009" xfId="90" xr:uid="{00000000-0005-0000-0000-000059000000}"/>
    <cellStyle name="_Adj 6&amp;7 Feb AP Prepaids net off" xfId="91" xr:uid="{00000000-0005-0000-0000-00005A000000}"/>
    <cellStyle name="_Adj 6&amp;7 Feb AP Prepaids net off_Expat salaries 2007_v11" xfId="92" xr:uid="{00000000-0005-0000-0000-00005B000000}"/>
    <cellStyle name="_Adj 6&amp;7 Feb AP Prepaids net off_Expat salaries 2007_v11_Состояние по Фонду Скважин sep-dec'2009" xfId="93" xr:uid="{00000000-0005-0000-0000-00005C000000}"/>
    <cellStyle name="_Adj 6&amp;7 Feb AP Prepaids net off_Expat salaries 2007_v7" xfId="94" xr:uid="{00000000-0005-0000-0000-00005D000000}"/>
    <cellStyle name="_Adj 6&amp;7 Feb AP Prepaids net off_Expat salaries 2007_v7_Состояние по Фонду Скважин sep-dec'2009" xfId="95" xr:uid="{00000000-0005-0000-0000-00005E000000}"/>
    <cellStyle name="_Adj 6&amp;7 Feb AP Prepaids net off_Expat salaries 2007_v8" xfId="96" xr:uid="{00000000-0005-0000-0000-00005F000000}"/>
    <cellStyle name="_Adj 6&amp;7 Feb AP Prepaids net off_Expat salaries 2007_v8_Состояние по Фонду Скважин sep-dec'2009" xfId="97" xr:uid="{00000000-0005-0000-0000-000060000000}"/>
    <cellStyle name="_Adj 6&amp;7 Feb AP Prepaids net off_Expat salaries 2007_v9" xfId="98" xr:uid="{00000000-0005-0000-0000-000061000000}"/>
    <cellStyle name="_Adj 6&amp;7 Feb AP Prepaids net off_Expat salaries 2007_v9_Состояние по Фонду Скважин sep-dec'2009" xfId="99" xr:uid="{00000000-0005-0000-0000-000062000000}"/>
    <cellStyle name="_Adj 6&amp;7 Feb AP Prepaids net off_Master OPEX Budget Y2007 Template PKKR_v7Eng" xfId="100" xr:uid="{00000000-0005-0000-0000-000063000000}"/>
    <cellStyle name="_Adj 6&amp;7 Feb AP Prepaids net off_Master OPEX Budget Y2007 Template PKKR_v7Eng_Состояние по Фонду Скважин sep-dec'2009" xfId="101" xr:uid="{00000000-0005-0000-0000-000064000000}"/>
    <cellStyle name="_Adj 6&amp;7 Feb AP Prepaids net off_Slide salary Budget 2007 AR_YA_v10" xfId="102" xr:uid="{00000000-0005-0000-0000-000065000000}"/>
    <cellStyle name="_Adj 6&amp;7 Feb AP Prepaids net off_Slide salary Budget 2007 AR_YA_v10_Состояние по Фонду Скважин sep-dec'2009" xfId="103" xr:uid="{00000000-0005-0000-0000-000066000000}"/>
    <cellStyle name="_Adj 6&amp;7 Feb AP Prepaids net off_Состояние по Фонду Скважин sep-dec'2009" xfId="104" xr:uid="{00000000-0005-0000-0000-000067000000}"/>
    <cellStyle name="_Adj 6&amp;7 Jan AP Prepaids New Master" xfId="105" xr:uid="{00000000-0005-0000-0000-000068000000}"/>
    <cellStyle name="_Adj 6&amp;7 Jan AP Prepaids New Master_Expat salaries 2007_v11" xfId="106" xr:uid="{00000000-0005-0000-0000-000069000000}"/>
    <cellStyle name="_Adj 6&amp;7 Jan AP Prepaids New Master_Expat salaries 2007_v11_Состояние по Фонду Скважин sep-dec'2009" xfId="107" xr:uid="{00000000-0005-0000-0000-00006A000000}"/>
    <cellStyle name="_Adj 6&amp;7 Jan AP Prepaids New Master_Expat salaries 2007_v7" xfId="108" xr:uid="{00000000-0005-0000-0000-00006B000000}"/>
    <cellStyle name="_Adj 6&amp;7 Jan AP Prepaids New Master_Expat salaries 2007_v7_Состояние по Фонду Скважин sep-dec'2009" xfId="109" xr:uid="{00000000-0005-0000-0000-00006C000000}"/>
    <cellStyle name="_Adj 6&amp;7 Jan AP Prepaids New Master_Expat salaries 2007_v8" xfId="110" xr:uid="{00000000-0005-0000-0000-00006D000000}"/>
    <cellStyle name="_Adj 6&amp;7 Jan AP Prepaids New Master_Expat salaries 2007_v8_Состояние по Фонду Скважин sep-dec'2009" xfId="111" xr:uid="{00000000-0005-0000-0000-00006E000000}"/>
    <cellStyle name="_Adj 6&amp;7 Jan AP Prepaids New Master_Expat salaries 2007_v9" xfId="112" xr:uid="{00000000-0005-0000-0000-00006F000000}"/>
    <cellStyle name="_Adj 6&amp;7 Jan AP Prepaids New Master_Expat salaries 2007_v9_Состояние по Фонду Скважин sep-dec'2009" xfId="113" xr:uid="{00000000-0005-0000-0000-000070000000}"/>
    <cellStyle name="_Adj 6&amp;7 Jan AP Prepaids New Master_Master OPEX Budget Y2007 Template PKKR_v7Eng" xfId="114" xr:uid="{00000000-0005-0000-0000-000071000000}"/>
    <cellStyle name="_Adj 6&amp;7 Jan AP Prepaids New Master_Slide salary Budget 2007 AR_YA_v10" xfId="115" xr:uid="{00000000-0005-0000-0000-000072000000}"/>
    <cellStyle name="_Adj_ Net Off Prepaids against AP_  July" xfId="116" xr:uid="{00000000-0005-0000-0000-000073000000}"/>
    <cellStyle name="_Adj_Net Off Prepaids againsts AP_April05" xfId="117" xr:uid="{00000000-0005-0000-0000-000074000000}"/>
    <cellStyle name="_Adj_Net Off Prepaids againsts AP_December" xfId="118" xr:uid="{00000000-0005-0000-0000-000075000000}"/>
    <cellStyle name="_Adj_Net Off Prepaids againsts AP_Feb05" xfId="119" xr:uid="{00000000-0005-0000-0000-000076000000}"/>
    <cellStyle name="_Adj_Net Off Prepaids againsts AP_January05" xfId="120" xr:uid="{00000000-0005-0000-0000-000077000000}"/>
    <cellStyle name="_Adj_Net Off Prepaids againsts AP_March05" xfId="121" xr:uid="{00000000-0005-0000-0000-000078000000}"/>
    <cellStyle name="_Adj_Net Off Prepaids againsts AP_November" xfId="122" xr:uid="{00000000-0005-0000-0000-000079000000}"/>
    <cellStyle name="_Adj_Net Off Prepaids againsts AP_October" xfId="123" xr:uid="{00000000-0005-0000-0000-00007A000000}"/>
    <cellStyle name="_Adj_Net Off Prepaids againsts AP_September" xfId="124" xr:uid="{00000000-0005-0000-0000-00007B000000}"/>
    <cellStyle name="_Allocation of GG for August 2005" xfId="125" xr:uid="{00000000-0005-0000-0000-00007C000000}"/>
    <cellStyle name="_Allocation of GG for August 2005 - Adjusted by PC Group" xfId="126" xr:uid="{00000000-0005-0000-0000-00007D000000}"/>
    <cellStyle name="_Allocation of GG for August 2005 - Adjusted by PC Group_Состояние по Фонду Скважин sep-dec'2009" xfId="127" xr:uid="{00000000-0005-0000-0000-00007E000000}"/>
    <cellStyle name="_Allocation of GG for August 2005_Состояние по Фонду Скважин sep-dec'2009" xfId="128" xr:uid="{00000000-0005-0000-0000-00007F000000}"/>
    <cellStyle name="_Allocation to CAPEX div 605 August 2003" xfId="129" xr:uid="{00000000-0005-0000-0000-000080000000}"/>
    <cellStyle name="_Allocation to CAPEX div 605 August 2003_Expat salaries 2007_v11" xfId="130" xr:uid="{00000000-0005-0000-0000-000081000000}"/>
    <cellStyle name="_Allocation to CAPEX div 605 August 2003_Expat salaries 2007_v11_Состояние по Фонду Скважин sep-dec'2009" xfId="131" xr:uid="{00000000-0005-0000-0000-000082000000}"/>
    <cellStyle name="_Allocation to CAPEX div 605 August 2003_Expat salaries 2007_v7" xfId="132" xr:uid="{00000000-0005-0000-0000-000083000000}"/>
    <cellStyle name="_Allocation to CAPEX div 605 August 2003_Expat salaries 2007_v7_Состояние по Фонду Скважин sep-dec'2009" xfId="133" xr:uid="{00000000-0005-0000-0000-000084000000}"/>
    <cellStyle name="_Allocation to CAPEX div 605 August 2003_Expat salaries 2007_v8" xfId="134" xr:uid="{00000000-0005-0000-0000-000085000000}"/>
    <cellStyle name="_Allocation to CAPEX div 605 August 2003_Expat salaries 2007_v8_Состояние по Фонду Скважин sep-dec'2009" xfId="135" xr:uid="{00000000-0005-0000-0000-000086000000}"/>
    <cellStyle name="_Allocation to CAPEX div 605 August 2003_Expat salaries 2007_v9" xfId="136" xr:uid="{00000000-0005-0000-0000-000087000000}"/>
    <cellStyle name="_Allocation to CAPEX div 605 August 2003_Expat salaries 2007_v9_Состояние по Фонду Скважин sep-dec'2009" xfId="137" xr:uid="{00000000-0005-0000-0000-000088000000}"/>
    <cellStyle name="_Allocation to CAPEX div 605 August 2003_Master OPEX Budget Y2007 Template PKKR_v7Eng" xfId="138" xr:uid="{00000000-0005-0000-0000-000089000000}"/>
    <cellStyle name="_Allocation to CAPEX div 605 August 2003_Master OPEX Budget Y2007 Template PKKR_v7Eng_Состояние по Фонду Скважин sep-dec'2009" xfId="139" xr:uid="{00000000-0005-0000-0000-00008A000000}"/>
    <cellStyle name="_Allocation to CAPEX div 605 August 2003_Slide salary Budget 2007 AR_YA_v10" xfId="140" xr:uid="{00000000-0005-0000-0000-00008B000000}"/>
    <cellStyle name="_Allocation to CAPEX div 605 August 2003_Slide salary Budget 2007 AR_YA_v10_Состояние по Фонду Скважин sep-dec'2009" xfId="141" xr:uid="{00000000-0005-0000-0000-00008C000000}"/>
    <cellStyle name="_Allocation to CAPEX div 605 August 2003_Состояние по Фонду Скважин sep-dec'2009" xfId="142" xr:uid="{00000000-0005-0000-0000-00008D000000}"/>
    <cellStyle name="_Allocation to CAPEX div 605 October 2003" xfId="143" xr:uid="{00000000-0005-0000-0000-00008E000000}"/>
    <cellStyle name="_Allocation to CAPEX div 605 October 2003_Expat salaries 2007_v11" xfId="144" xr:uid="{00000000-0005-0000-0000-00008F000000}"/>
    <cellStyle name="_Allocation to CAPEX div 605 October 2003_Expat salaries 2007_v11_Состояние по Фонду Скважин sep-dec'2009" xfId="145" xr:uid="{00000000-0005-0000-0000-000090000000}"/>
    <cellStyle name="_Allocation to CAPEX div 605 October 2003_Expat salaries 2007_v7" xfId="146" xr:uid="{00000000-0005-0000-0000-000091000000}"/>
    <cellStyle name="_Allocation to CAPEX div 605 October 2003_Expat salaries 2007_v7_Состояние по Фонду Скважин sep-dec'2009" xfId="147" xr:uid="{00000000-0005-0000-0000-000092000000}"/>
    <cellStyle name="_Allocation to CAPEX div 605 October 2003_Expat salaries 2007_v8" xfId="148" xr:uid="{00000000-0005-0000-0000-000093000000}"/>
    <cellStyle name="_Allocation to CAPEX div 605 October 2003_Expat salaries 2007_v8_Состояние по Фонду Скважин sep-dec'2009" xfId="149" xr:uid="{00000000-0005-0000-0000-000094000000}"/>
    <cellStyle name="_Allocation to CAPEX div 605 October 2003_Expat salaries 2007_v9" xfId="150" xr:uid="{00000000-0005-0000-0000-000095000000}"/>
    <cellStyle name="_Allocation to CAPEX div 605 October 2003_Expat salaries 2007_v9_Состояние по Фонду Скважин sep-dec'2009" xfId="151" xr:uid="{00000000-0005-0000-0000-000096000000}"/>
    <cellStyle name="_Allocation to CAPEX div 605 October 2003_Master OPEX Budget Y2007 Template PKKR_v7Eng" xfId="152" xr:uid="{00000000-0005-0000-0000-000097000000}"/>
    <cellStyle name="_Allocation to CAPEX div 605 October 2003_Master OPEX Budget Y2007 Template PKKR_v7Eng_Состояние по Фонду Скважин sep-dec'2009" xfId="153" xr:uid="{00000000-0005-0000-0000-000098000000}"/>
    <cellStyle name="_Allocation to CAPEX div 605 October 2003_Slide salary Budget 2007 AR_YA_v10" xfId="154" xr:uid="{00000000-0005-0000-0000-000099000000}"/>
    <cellStyle name="_Allocation to CAPEX div 605 October 2003_Slide salary Budget 2007 AR_YA_v10_Состояние по Фонду Скважин sep-dec'2009" xfId="155" xr:uid="{00000000-0005-0000-0000-00009A000000}"/>
    <cellStyle name="_Allocation to CAPEX div 605 October 2003_Состояние по Фонду Скважин sep-dec'2009" xfId="156" xr:uid="{00000000-0005-0000-0000-00009B000000}"/>
    <cellStyle name="_Allocation to CAPEX div 605 September  2003" xfId="157" xr:uid="{00000000-0005-0000-0000-00009C000000}"/>
    <cellStyle name="_Allocation to CAPEX div 605 September  2003_Expat salaries 2007_v11" xfId="158" xr:uid="{00000000-0005-0000-0000-00009D000000}"/>
    <cellStyle name="_Allocation to CAPEX div 605 September  2003_Expat salaries 2007_v11_Состояние по Фонду Скважин sep-dec'2009" xfId="159" xr:uid="{00000000-0005-0000-0000-00009E000000}"/>
    <cellStyle name="_Allocation to CAPEX div 605 September  2003_Expat salaries 2007_v7" xfId="160" xr:uid="{00000000-0005-0000-0000-00009F000000}"/>
    <cellStyle name="_Allocation to CAPEX div 605 September  2003_Expat salaries 2007_v7_Состояние по Фонду Скважин sep-dec'2009" xfId="161" xr:uid="{00000000-0005-0000-0000-0000A0000000}"/>
    <cellStyle name="_Allocation to CAPEX div 605 September  2003_Expat salaries 2007_v8" xfId="162" xr:uid="{00000000-0005-0000-0000-0000A1000000}"/>
    <cellStyle name="_Allocation to CAPEX div 605 September  2003_Expat salaries 2007_v8_Состояние по Фонду Скважин sep-dec'2009" xfId="163" xr:uid="{00000000-0005-0000-0000-0000A2000000}"/>
    <cellStyle name="_Allocation to CAPEX div 605 September  2003_Expat salaries 2007_v9" xfId="164" xr:uid="{00000000-0005-0000-0000-0000A3000000}"/>
    <cellStyle name="_Allocation to CAPEX div 605 September  2003_Expat salaries 2007_v9_Состояние по Фонду Скважин sep-dec'2009" xfId="165" xr:uid="{00000000-0005-0000-0000-0000A4000000}"/>
    <cellStyle name="_Allocation to CAPEX div 605 September  2003_Master OPEX Budget Y2007 Template PKKR_v7Eng" xfId="166" xr:uid="{00000000-0005-0000-0000-0000A5000000}"/>
    <cellStyle name="_Allocation to CAPEX div 605 September  2003_Master OPEX Budget Y2007 Template PKKR_v7Eng_Состояние по Фонду Скважин sep-dec'2009" xfId="167" xr:uid="{00000000-0005-0000-0000-0000A6000000}"/>
    <cellStyle name="_Allocation to CAPEX div 605 September  2003_Slide salary Budget 2007 AR_YA_v10" xfId="168" xr:uid="{00000000-0005-0000-0000-0000A7000000}"/>
    <cellStyle name="_Allocation to CAPEX div 605 September  2003_Slide salary Budget 2007 AR_YA_v10_Состояние по Фонду Скважин sep-dec'2009" xfId="169" xr:uid="{00000000-0005-0000-0000-0000A8000000}"/>
    <cellStyle name="_Allocation to CAPEX div 605 September  2003_Состояние по Фонду Скважин sep-dec'2009" xfId="170" xr:uid="{00000000-0005-0000-0000-0000A9000000}"/>
    <cellStyle name="_April HKM SA 2003 GAAP fin statements" xfId="171" xr:uid="{00000000-0005-0000-0000-0000AA000000}"/>
    <cellStyle name="_August  HKM SA 2003 GAAP fin statements" xfId="172" xr:uid="{00000000-0005-0000-0000-0000AB000000}"/>
    <cellStyle name="_Bank Services 2009_AU (2)" xfId="173" xr:uid="{00000000-0005-0000-0000-0000AC000000}"/>
    <cellStyle name="_Book1" xfId="174" xr:uid="{00000000-0005-0000-0000-0000AD000000}"/>
    <cellStyle name="_Book1 (2)" xfId="175" xr:uid="{00000000-0005-0000-0000-0000AE000000}"/>
    <cellStyle name="_Book1 (5)" xfId="176" xr:uid="{00000000-0005-0000-0000-0000AF000000}"/>
    <cellStyle name="_Book6" xfId="177" xr:uid="{00000000-0005-0000-0000-0000B0000000}"/>
    <cellStyle name="_Book691" xfId="178" xr:uid="{00000000-0005-0000-0000-0000B1000000}"/>
    <cellStyle name="_Brent_Jan 2009 (2)" xfId="179" xr:uid="{00000000-0005-0000-0000-0000B2000000}"/>
    <cellStyle name="_BSF 011-11-08-OPEX_ ABB" xfId="180" xr:uid="{00000000-0005-0000-0000-0000B3000000}"/>
    <cellStyle name="_BSF 020-01-09-OPEX_ RMZ Shapagat DG_v2" xfId="181" xr:uid="{00000000-0005-0000-0000-0000B4000000}"/>
    <cellStyle name="_BSF 027-05-09-OPEX (НефтьЭнергоСервис)_NL" xfId="182" xr:uid="{00000000-0005-0000-0000-0000B5000000}"/>
    <cellStyle name="_BSF 05-02-09-OPEX Novomet" xfId="183" xr:uid="{00000000-0005-0000-0000-0000B6000000}"/>
    <cellStyle name="_Budget Status 019-06-09-OPEX (DJ Global)_OPEX" xfId="184" xr:uid="{00000000-0005-0000-0000-0000B7000000}"/>
    <cellStyle name="_Budget Status 019-06-09-OPEX (Shapagat)_OPEX" xfId="185" xr:uid="{00000000-0005-0000-0000-0000B8000000}"/>
    <cellStyle name="_CAPEX" xfId="186" xr:uid="{00000000-0005-0000-0000-0000B9000000}"/>
    <cellStyle name="_CIT" xfId="187" xr:uid="{00000000-0005-0000-0000-0000BA000000}"/>
    <cellStyle name="_Commitments February 29 2004" xfId="188" xr:uid="{00000000-0005-0000-0000-0000BB000000}"/>
    <cellStyle name="_Commitments February 29 2004_Состояние по Фонду Скважин sep-dec'2009" xfId="189" xr:uid="{00000000-0005-0000-0000-0000BC000000}"/>
    <cellStyle name="_Commitments February 29 20041" xfId="190" xr:uid="{00000000-0005-0000-0000-0000BD000000}"/>
    <cellStyle name="_Commitments February 29 20041_Состояние по Фонду Скважин sep-dec'2009" xfId="191" xr:uid="{00000000-0005-0000-0000-0000BE000000}"/>
    <cellStyle name="_CS 2010_Budget_2011-2014 PB" xfId="192" xr:uid="{00000000-0005-0000-0000-0000BF000000}"/>
    <cellStyle name="_CSMT_2009-11_July1'2008_v1_PKKR (2)_LSh" xfId="193" xr:uid="{00000000-0005-0000-0000-0000C0000000}"/>
    <cellStyle name="_EA Drilling" xfId="194" xr:uid="{00000000-0005-0000-0000-0000C1000000}"/>
    <cellStyle name="_EA Drilling_Состояние по Фонду Скважин sep-dec'2009" xfId="195" xr:uid="{00000000-0005-0000-0000-0000C2000000}"/>
    <cellStyle name="_En Services for February  08 Workover" xfId="196" xr:uid="{00000000-0005-0000-0000-0000C3000000}"/>
    <cellStyle name="_En Services for January 08 Workover" xfId="197" xr:uid="{00000000-0005-0000-0000-0000C4000000}"/>
    <cellStyle name="_Expat salaries 2007_v11" xfId="198" xr:uid="{00000000-0005-0000-0000-0000C5000000}"/>
    <cellStyle name="_Expat salaries 2007_v11_Состояние по Фонду Скважин sep-dec'2009" xfId="199" xr:uid="{00000000-0005-0000-0000-0000C6000000}"/>
    <cellStyle name="_Expat salaries 2007_v7" xfId="200" xr:uid="{00000000-0005-0000-0000-0000C7000000}"/>
    <cellStyle name="_Expat salaries 2007_v7_Состояние по Фонду Скважин sep-dec'2009" xfId="201" xr:uid="{00000000-0005-0000-0000-0000C8000000}"/>
    <cellStyle name="_Expat salaries 2007_v8" xfId="202" xr:uid="{00000000-0005-0000-0000-0000C9000000}"/>
    <cellStyle name="_Expat salaries 2007_v8_Состояние по Фонду Скважин sep-dec'2009" xfId="203" xr:uid="{00000000-0005-0000-0000-0000CA000000}"/>
    <cellStyle name="_Expat salaries 2007_v9" xfId="204" xr:uid="{00000000-0005-0000-0000-0000CB000000}"/>
    <cellStyle name="_Expat salaries 2007_v9_Состояние по Фонду Скважин sep-dec'2009" xfId="205" xr:uid="{00000000-0005-0000-0000-0000CC000000}"/>
    <cellStyle name="_February accruals report" xfId="206" xr:uid="{00000000-0005-0000-0000-0000CD000000}"/>
    <cellStyle name="_February accruals report from Meirambek" xfId="207" xr:uid="{00000000-0005-0000-0000-0000CE000000}"/>
    <cellStyle name="_February accruals report from Meirambek_Состояние по Фонду Скважин sep-dec'2009" xfId="208" xr:uid="{00000000-0005-0000-0000-0000CF000000}"/>
    <cellStyle name="_February accruals report_Состояние по Фонду Скважин sep-dec'2009" xfId="209" xr:uid="{00000000-0005-0000-0000-0000D0000000}"/>
    <cellStyle name="_FINAL Adj 6&amp;7 April Prepaids Net off" xfId="210" xr:uid="{00000000-0005-0000-0000-0000D1000000}"/>
    <cellStyle name="_Intercompany March" xfId="211" xr:uid="{00000000-0005-0000-0000-0000D2000000}"/>
    <cellStyle name="_Intercompany March_Expat salaries 2007_v11" xfId="212" xr:uid="{00000000-0005-0000-0000-0000D3000000}"/>
    <cellStyle name="_Intercompany March_Expat salaries 2007_v11_Состояние по Фонду Скважин sep-dec'2009" xfId="213" xr:uid="{00000000-0005-0000-0000-0000D4000000}"/>
    <cellStyle name="_Intercompany March_Expat salaries 2007_v7" xfId="214" xr:uid="{00000000-0005-0000-0000-0000D5000000}"/>
    <cellStyle name="_Intercompany March_Expat salaries 2007_v7_Состояние по Фонду Скважин sep-dec'2009" xfId="215" xr:uid="{00000000-0005-0000-0000-0000D6000000}"/>
    <cellStyle name="_Intercompany March_Expat salaries 2007_v8" xfId="216" xr:uid="{00000000-0005-0000-0000-0000D7000000}"/>
    <cellStyle name="_Intercompany March_Expat salaries 2007_v8_Состояние по Фонду Скважин sep-dec'2009" xfId="217" xr:uid="{00000000-0005-0000-0000-0000D8000000}"/>
    <cellStyle name="_Intercompany March_Expat salaries 2007_v9" xfId="218" xr:uid="{00000000-0005-0000-0000-0000D9000000}"/>
    <cellStyle name="_Intercompany March_Expat salaries 2007_v9_Состояние по Фонду Скважин sep-dec'2009" xfId="219" xr:uid="{00000000-0005-0000-0000-0000DA000000}"/>
    <cellStyle name="_Intercompany March_Master OPEX Budget Y2007 Template PKKR_v7Eng" xfId="220" xr:uid="{00000000-0005-0000-0000-0000DB000000}"/>
    <cellStyle name="_Intercompany March_Master OPEX Budget Y2007 Template PKKR_v7Eng_Состояние по Фонду Скважин sep-dec'2009" xfId="221" xr:uid="{00000000-0005-0000-0000-0000DC000000}"/>
    <cellStyle name="_Intercompany March_Slide salary Budget 2007 AR_YA_v10" xfId="222" xr:uid="{00000000-0005-0000-0000-0000DD000000}"/>
    <cellStyle name="_Intercompany March_Slide salary Budget 2007 AR_YA_v10_Состояние по Фонду Скважин sep-dec'2009" xfId="223" xr:uid="{00000000-0005-0000-0000-0000DE000000}"/>
    <cellStyle name="_Intercompany March_Состояние по Фонду Скважин sep-dec'2009" xfId="224" xr:uid="{00000000-0005-0000-0000-0000DF000000}"/>
    <cellStyle name="_January PKKR SA 2004 GAAP fin statements" xfId="225" xr:uid="{00000000-0005-0000-0000-0000E0000000}"/>
    <cellStyle name="_July HKM SA 2003 GAAP fin statements" xfId="226" xr:uid="{00000000-0005-0000-0000-0000E1000000}"/>
    <cellStyle name="_June HKM SA 2003 GAAP fin statements" xfId="227" xr:uid="{00000000-0005-0000-0000-0000E2000000}"/>
    <cellStyle name="_June HKM SA 2003 GAAP fin statements ver 3" xfId="228" xr:uid="{00000000-0005-0000-0000-0000E3000000}"/>
    <cellStyle name="_KAM  GUP Consortiums Capex Invoices Summary as of 250505 (2)" xfId="229" xr:uid="{00000000-0005-0000-0000-0000E4000000}"/>
    <cellStyle name="_KAM  GUP Consortiums Capex Invoices Summary as of 250505 (2)_Состояние по Фонду Скважин sep-dec'2009" xfId="230" xr:uid="{00000000-0005-0000-0000-0000E5000000}"/>
    <cellStyle name="_KAM PL Contract commitments, June 26, 2003" xfId="231" xr:uid="{00000000-0005-0000-0000-0000E6000000}"/>
    <cellStyle name="_KAM PL Contract commitments, June 26, 2003_Состояние по Фонду Скважин sep-dec'2009" xfId="232" xr:uid="{00000000-0005-0000-0000-0000E7000000}"/>
    <cellStyle name="_KNS-March - Accommadation  Meals" xfId="233" xr:uid="{00000000-0005-0000-0000-0000E8000000}"/>
    <cellStyle name="_KO OBLAST SCHOL PROGRAM2005" xfId="234" xr:uid="{00000000-0005-0000-0000-0000E9000000}"/>
    <cellStyle name="_KO OBLAST SCHOL PROGRAM2005_Состояние по Фонду Скважин sep-dec'2009" xfId="235" xr:uid="{00000000-0005-0000-0000-0000EA000000}"/>
    <cellStyle name="_Kolzhan &amp; Orient Summary Analysis" xfId="236" xr:uid="{00000000-0005-0000-0000-0000EB000000}"/>
    <cellStyle name="_M&amp;T Transportation Costs Budget 2008-2010 v2" xfId="237" xr:uid="{00000000-0005-0000-0000-0000EC000000}"/>
    <cellStyle name="_Maintenance Budget 2007 RUS" xfId="238" xr:uid="{00000000-0005-0000-0000-0000ED000000}"/>
    <cellStyle name="_Maintenance Budget 2007 RUS_Состояние по Фонду Скважин sep-dec'2009" xfId="239" xr:uid="{00000000-0005-0000-0000-0000EE000000}"/>
    <cellStyle name="_March PKKR SA 2004 GAAP fin statements" xfId="240" xr:uid="{00000000-0005-0000-0000-0000EF000000}"/>
    <cellStyle name="_Marketing Model 2008-2010 V05-12-07" xfId="241" xr:uid="{00000000-0005-0000-0000-0000F0000000}"/>
    <cellStyle name="_Marketing Model 2008-2010 V21-11-07" xfId="242" xr:uid="{00000000-0005-0000-0000-0000F1000000}"/>
    <cellStyle name="_Marketing Model 2008-2010 V22-11-07" xfId="243" xr:uid="{00000000-0005-0000-0000-0000F2000000}"/>
    <cellStyle name="_Marketing Model 2008-2010 V30-10-07" xfId="244" xr:uid="{00000000-0005-0000-0000-0000F3000000}"/>
    <cellStyle name="_Marketing Model 2009-10-11_Feb 18" xfId="245" xr:uid="{00000000-0005-0000-0000-0000F4000000}"/>
    <cellStyle name="_Marketing Model 2009-10-11_Q2_H2" xfId="246" xr:uid="{00000000-0005-0000-0000-0000F5000000}"/>
    <cellStyle name="_Marketing Model 2009-10-11_ver_10_Feb 18" xfId="247" xr:uid="{00000000-0005-0000-0000-0000F6000000}"/>
    <cellStyle name="_Marketing Model 2012_KMG  assump" xfId="248" xr:uid="{00000000-0005-0000-0000-0000F7000000}"/>
    <cellStyle name="_Marketing Model 2013_KMG assumpt" xfId="249" xr:uid="{00000000-0005-0000-0000-0000F8000000}"/>
    <cellStyle name="_Master OPEX Budget Y2007 Template PKKR_v7Eng" xfId="250" xr:uid="{00000000-0005-0000-0000-0000F9000000}"/>
    <cellStyle name="_Master PKKR OPEX'07 H2 Objectives Review_v8Final_Aug,10_eng" xfId="251" xr:uid="{00000000-0005-0000-0000-0000FA000000}"/>
    <cellStyle name="_May HKM SA 2003 GAAP fin statements" xfId="252" xr:uid="{00000000-0005-0000-0000-0000FB000000}"/>
    <cellStyle name="_May HKM SA 2003 GAAP fin statements ver 2" xfId="253" xr:uid="{00000000-0005-0000-0000-0000FC000000}"/>
    <cellStyle name="_May T.37 Prepaids" xfId="254" xr:uid="{00000000-0005-0000-0000-0000FD000000}"/>
    <cellStyle name="_Monthly Accounts Analysis BS January" xfId="255" xr:uid="{00000000-0005-0000-0000-0000FE000000}"/>
    <cellStyle name="_Monthly Accounts Analysis BS March" xfId="256" xr:uid="{00000000-0005-0000-0000-0000FF000000}"/>
    <cellStyle name="_Monthly Accounts Analysis BS November" xfId="257" xr:uid="{00000000-0005-0000-0000-000000010000}"/>
    <cellStyle name="_Monthly Accounts Analysis BS October" xfId="258" xr:uid="{00000000-0005-0000-0000-000001010000}"/>
    <cellStyle name="_Monthly Accounts Analysis BS September" xfId="259" xr:uid="{00000000-0005-0000-0000-000002010000}"/>
    <cellStyle name="_Monthly Financial Statement Package March 2003 V13" xfId="260" xr:uid="{00000000-0005-0000-0000-000003010000}"/>
    <cellStyle name="_November PKKR SA 2003 GAAP fin statements" xfId="261" xr:uid="{00000000-0005-0000-0000-000004010000}"/>
    <cellStyle name="_Performance Budget 2009 - PR" xfId="262" xr:uid="{00000000-0005-0000-0000-000005010000}"/>
    <cellStyle name="_PKI_CS_CostReport_05-May'2008" xfId="263" xr:uid="{00000000-0005-0000-0000-000006010000}"/>
    <cellStyle name="_PKKR Workover  Driling Materials 1H2006A vs 1H2006B" xfId="264" xr:uid="{00000000-0005-0000-0000-000007010000}"/>
    <cellStyle name="_PKKR Workover  Driling Materials 1H2006A vs 1H2006B_Состояние по Фонду Скважин sep-dec'2009" xfId="265" xr:uid="{00000000-0005-0000-0000-000008010000}"/>
    <cellStyle name="_Prepaids for marketing April from Irina" xfId="266" xr:uid="{00000000-0005-0000-0000-000009010000}"/>
    <cellStyle name="_Pump Test 2007" xfId="267" xr:uid="{00000000-0005-0000-0000-00000A010000}"/>
    <cellStyle name="_Revenue 2008-2010" xfId="268" xr:uid="{00000000-0005-0000-0000-00000B010000}"/>
    <cellStyle name="_September PKKR SA 2003 GAAP fin statements" xfId="269" xr:uid="{00000000-0005-0000-0000-00000C010000}"/>
    <cellStyle name="_Service Commitments Feb 29 2004" xfId="270" xr:uid="{00000000-0005-0000-0000-00000D010000}"/>
    <cellStyle name="_Service Commitments Feb 29 2004_Состояние по Фонду Скважин sep-dec'2009" xfId="271" xr:uid="{00000000-0005-0000-0000-00000E010000}"/>
    <cellStyle name="_Slide PR Budget 2009-2011_AU" xfId="272" xr:uid="{00000000-0005-0000-0000-00000F010000}"/>
    <cellStyle name="_Slide salary Budget 2007 AR_YA_v10" xfId="273" xr:uid="{00000000-0005-0000-0000-000010010000}"/>
    <cellStyle name="_Slide Transportation budget 2008-2010" xfId="274" xr:uid="{00000000-0005-0000-0000-000011010000}"/>
    <cellStyle name="_Slide Transportation budget 2008-2010v1" xfId="275" xr:uid="{00000000-0005-0000-0000-000012010000}"/>
    <cellStyle name="_Slide_Maintenance budget 2008-2010" xfId="276" xr:uid="{00000000-0005-0000-0000-000013010000}"/>
    <cellStyle name="_Summary 2008 OPEX Budget Maintenance" xfId="277" xr:uid="{00000000-0005-0000-0000-000014010000}"/>
    <cellStyle name="_T9. Sale Details" xfId="278" xr:uid="{00000000-0005-0000-0000-000015010000}"/>
    <cellStyle name="_Tariff of infield road maintenance PKKR in 2009" xfId="279" xr:uid="{00000000-0005-0000-0000-000016010000}"/>
    <cellStyle name="_templates" xfId="280" xr:uid="{00000000-0005-0000-0000-000017010000}"/>
    <cellStyle name="_UP10 Billed Accrual for April 2005 checked by PC" xfId="281" xr:uid="{00000000-0005-0000-0000-000018010000}"/>
    <cellStyle name="_UP10 Billed Accrual for April 2005 checked by PC_Состояние по Фонду Скважин sep-dec'2009" xfId="282" xr:uid="{00000000-0005-0000-0000-000019010000}"/>
    <cellStyle name="_Well Service Cost Estimator (KS_2045_recomplete)" xfId="283" xr:uid="{00000000-0005-0000-0000-00001A010000}"/>
    <cellStyle name="_Well Service Cost Estimator SK15)" xfId="284" xr:uid="{00000000-0005-0000-0000-00001B010000}"/>
    <cellStyle name="_Well Service Cost Estimator_KS2044" xfId="285" xr:uid="{00000000-0005-0000-0000-00001C010000}"/>
    <cellStyle name="_WS Cost Estimator_SK3-HW" xfId="286" xr:uid="{00000000-0005-0000-0000-00001D010000}"/>
    <cellStyle name="_WSCEstimator_KS (recompletion)" xfId="287" xr:uid="{00000000-0005-0000-0000-00001E010000}"/>
    <cellStyle name="_YTD Time Sheet Feb - 08" xfId="288" xr:uid="{00000000-0005-0000-0000-00001F010000}"/>
    <cellStyle name="_АВР по ЦДНГ за  январь_август  2006" xfId="289" xr:uid="{00000000-0005-0000-0000-000020010000}"/>
    <cellStyle name="_Анализ работы подрядч янв_авг 2005" xfId="290" xr:uid="{00000000-0005-0000-0000-000021010000}"/>
    <cellStyle name="_Анализ работы подрядч янв_авг 2005_Состояние по Фонду Скважин sep-dec'2009" xfId="291" xr:uid="{00000000-0005-0000-0000-000022010000}"/>
    <cellStyle name="_Всего" xfId="292" xr:uid="{00000000-0005-0000-0000-000023010000}"/>
    <cellStyle name="_грф бур-01 08 09" xfId="293" xr:uid="{00000000-0005-0000-0000-000024010000}"/>
    <cellStyle name="_грф-09" xfId="294" xr:uid="{00000000-0005-0000-0000-000025010000}"/>
    <cellStyle name="_грфбур(8+9)" xfId="295" xr:uid="{00000000-0005-0000-0000-000026010000}"/>
    <cellStyle name="_загрузка завода 2008" xfId="296" xr:uid="{00000000-0005-0000-0000-000027010000}"/>
    <cellStyle name="_загрузка на завод 2009-2011 (4)" xfId="297" xr:uid="{00000000-0005-0000-0000-000028010000}"/>
    <cellStyle name="_Замена труб за янв-сен 2006" xfId="298" xr:uid="{00000000-0005-0000-0000-000029010000}"/>
    <cellStyle name="_Замена труб за янв-сен 2006_Состояние по Фонду Скважин sep-dec'2009" xfId="299" xr:uid="{00000000-0005-0000-0000-00002A010000}"/>
    <cellStyle name="_Лист9" xfId="300" xr:uid="{00000000-0005-0000-0000-00002B010000}"/>
    <cellStyle name="_Лист9_Состояние по Фонду Скважин sep-dec'2009" xfId="301" xr:uid="{00000000-0005-0000-0000-00002C010000}"/>
    <cellStyle name="_Начисление по кат Комуслуги за jun'09_NL" xfId="302" xr:uid="{00000000-0005-0000-0000-00002D010000}"/>
    <cellStyle name="_питание(AFE)" xfId="303" xr:uid="{00000000-0005-0000-0000-00002E010000}"/>
    <cellStyle name="_питание(AFE)_Состояние по Фонду Скважин sep-dec'2009" xfId="304" xr:uid="{00000000-0005-0000-0000-00002F010000}"/>
    <cellStyle name="_ПП 2009г  разделы 1-11-  вариант 13" xfId="305" xr:uid="{00000000-0005-0000-0000-000030010000}"/>
    <cellStyle name="_Распределение по ГТУ-Кумколь январь-декабрь 2008 согласов с КЭГОК" xfId="306" xr:uid="{00000000-0005-0000-0000-000031010000}"/>
    <cellStyle name="_Распределение по ГТУ-Кумколь январь-март 2008" xfId="307" xr:uid="{00000000-0005-0000-0000-000032010000}"/>
    <cellStyle name="_Распределние по ГТУ-Кумколь декабрь 2007 предварит (4)" xfId="308" xr:uid="{00000000-0005-0000-0000-000033010000}"/>
    <cellStyle name="_Распределние по ГТУ-Кумколь для Маржан 2008" xfId="309" xr:uid="{00000000-0005-0000-0000-000034010000}"/>
    <cellStyle name="_Распределние по ГТУ-Кумколь для Маржан 2008 (nov'08)" xfId="310" xr:uid="{00000000-0005-0000-0000-000035010000}"/>
    <cellStyle name="_Распределние по ГТУ-Кумколь для Маржан 2009" xfId="311" xr:uid="{00000000-0005-0000-0000-000036010000}"/>
    <cellStyle name="_Распределние по ГТУ-Кумколь для Маржан 2009 (2)" xfId="312" xr:uid="{00000000-0005-0000-0000-000037010000}"/>
    <cellStyle name="_Распределние по ГТУ-Кумколь для ТП апрель 2008 предварит" xfId="313" xr:uid="{00000000-0005-0000-0000-000038010000}"/>
    <cellStyle name="_Распределние по ГТУ-Кумколь для ТП март 2008 предварит" xfId="314" xr:uid="{00000000-0005-0000-0000-000039010000}"/>
    <cellStyle name="_Распределние по ГТУ-Кумколь февраль 2008 предварит" xfId="315" xr:uid="{00000000-0005-0000-0000-00003A010000}"/>
    <cellStyle name="_Распределние по ГТУ-Кумколь январь 2008 предварительно" xfId="316" xr:uid="{00000000-0005-0000-0000-00003B010000}"/>
    <cellStyle name="_Расчет добычи на 2010г. 2,8млн.тн " xfId="317" xr:uid="{00000000-0005-0000-0000-00003C010000}"/>
    <cellStyle name="_Расчет добычи на 2010г. 3,00млн.тн " xfId="318" xr:uid="{00000000-0005-0000-0000-00003D010000}"/>
    <cellStyle name="_Расчет добычи на 3,125 млн.тн(для РД)" xfId="319" xr:uid="{00000000-0005-0000-0000-00003E010000}"/>
    <cellStyle name="_Расчет добычи на 3,180 млн.тн" xfId="320" xr:uid="{00000000-0005-0000-0000-00003F010000}"/>
    <cellStyle name="_Стоимость УЭЦН" xfId="321" xr:uid="{00000000-0005-0000-0000-000040010000}"/>
    <cellStyle name="”ќђќ‘ћ‚›‰" xfId="322" xr:uid="{00000000-0005-0000-0000-000041010000}"/>
    <cellStyle name="”љ‘ђћ‚ђќќ›‰" xfId="323" xr:uid="{00000000-0005-0000-0000-000042010000}"/>
    <cellStyle name="„…ќ…†ќ›‰" xfId="324" xr:uid="{00000000-0005-0000-0000-000043010000}"/>
    <cellStyle name="‡ђѓћ‹ћ‚ћљ1" xfId="325" xr:uid="{00000000-0005-0000-0000-000044010000}"/>
    <cellStyle name="‡ђѓћ‹ћ‚ћљ2" xfId="326" xr:uid="{00000000-0005-0000-0000-000045010000}"/>
    <cellStyle name="’ћѓћ‚›‰" xfId="327" xr:uid="{00000000-0005-0000-0000-000046010000}"/>
    <cellStyle name="20% - Акцент1" xfId="328" xr:uid="{00000000-0005-0000-0000-000047010000}"/>
    <cellStyle name="20% - Акцент1 2" xfId="329" xr:uid="{00000000-0005-0000-0000-000048010000}"/>
    <cellStyle name="20% - Акцент2" xfId="330" xr:uid="{00000000-0005-0000-0000-000049010000}"/>
    <cellStyle name="20% - Акцент2 2" xfId="331" xr:uid="{00000000-0005-0000-0000-00004A010000}"/>
    <cellStyle name="20% - Акцент3" xfId="332" xr:uid="{00000000-0005-0000-0000-00004B010000}"/>
    <cellStyle name="20% - Акцент3 2" xfId="333" xr:uid="{00000000-0005-0000-0000-00004C010000}"/>
    <cellStyle name="20% - Акцент4" xfId="334" xr:uid="{00000000-0005-0000-0000-00004D010000}"/>
    <cellStyle name="20% - Акцент4 2" xfId="335" xr:uid="{00000000-0005-0000-0000-00004E010000}"/>
    <cellStyle name="20% - Акцент5" xfId="336" xr:uid="{00000000-0005-0000-0000-00004F010000}"/>
    <cellStyle name="20% - Акцент5 2" xfId="337" xr:uid="{00000000-0005-0000-0000-000050010000}"/>
    <cellStyle name="20% - Акцент6" xfId="338" xr:uid="{00000000-0005-0000-0000-000051010000}"/>
    <cellStyle name="20% - Акцент6 2" xfId="339" xr:uid="{00000000-0005-0000-0000-000052010000}"/>
    <cellStyle name="2decimal" xfId="340" xr:uid="{00000000-0005-0000-0000-000053010000}"/>
    <cellStyle name="40% - Акцент1" xfId="341" xr:uid="{00000000-0005-0000-0000-000054010000}"/>
    <cellStyle name="40% - Акцент1 2" xfId="342" xr:uid="{00000000-0005-0000-0000-000055010000}"/>
    <cellStyle name="40% - Акцент2" xfId="343" xr:uid="{00000000-0005-0000-0000-000056010000}"/>
    <cellStyle name="40% - Акцент2 2" xfId="344" xr:uid="{00000000-0005-0000-0000-000057010000}"/>
    <cellStyle name="40% - Акцент3" xfId="345" xr:uid="{00000000-0005-0000-0000-000058010000}"/>
    <cellStyle name="40% - Акцент3 2" xfId="346" xr:uid="{00000000-0005-0000-0000-000059010000}"/>
    <cellStyle name="40% - Акцент4" xfId="347" xr:uid="{00000000-0005-0000-0000-00005A010000}"/>
    <cellStyle name="40% - Акцент4 2" xfId="348" xr:uid="{00000000-0005-0000-0000-00005B010000}"/>
    <cellStyle name="40% - Акцент5" xfId="349" xr:uid="{00000000-0005-0000-0000-00005C010000}"/>
    <cellStyle name="40% - Акцент5 2" xfId="350" xr:uid="{00000000-0005-0000-0000-00005D010000}"/>
    <cellStyle name="40% - Акцент6" xfId="351" xr:uid="{00000000-0005-0000-0000-00005E010000}"/>
    <cellStyle name="40% - Акцент6 2" xfId="352" xr:uid="{00000000-0005-0000-0000-00005F010000}"/>
    <cellStyle name="60% - Акцент1" xfId="353" xr:uid="{00000000-0005-0000-0000-000060010000}"/>
    <cellStyle name="60% - Акцент1 2" xfId="354" xr:uid="{00000000-0005-0000-0000-000061010000}"/>
    <cellStyle name="60% - Акцент2" xfId="355" xr:uid="{00000000-0005-0000-0000-000062010000}"/>
    <cellStyle name="60% - Акцент2 2" xfId="356" xr:uid="{00000000-0005-0000-0000-000063010000}"/>
    <cellStyle name="60% - Акцент3" xfId="357" xr:uid="{00000000-0005-0000-0000-000064010000}"/>
    <cellStyle name="60% - Акцент3 2" xfId="358" xr:uid="{00000000-0005-0000-0000-000065010000}"/>
    <cellStyle name="60% - Акцент4" xfId="359" xr:uid="{00000000-0005-0000-0000-000066010000}"/>
    <cellStyle name="60% - Акцент4 2" xfId="360" xr:uid="{00000000-0005-0000-0000-000067010000}"/>
    <cellStyle name="60% - Акцент5" xfId="361" xr:uid="{00000000-0005-0000-0000-000068010000}"/>
    <cellStyle name="60% - Акцент5 2" xfId="362" xr:uid="{00000000-0005-0000-0000-000069010000}"/>
    <cellStyle name="60% - Акцент6" xfId="363" xr:uid="{00000000-0005-0000-0000-00006A010000}"/>
    <cellStyle name="60% - Акцент6 2" xfId="364" xr:uid="{00000000-0005-0000-0000-00006B010000}"/>
    <cellStyle name="ALFA" xfId="365" xr:uid="{00000000-0005-0000-0000-00006C010000}"/>
    <cellStyle name="args.style" xfId="366" xr:uid="{00000000-0005-0000-0000-00006D010000}"/>
    <cellStyle name="Blue" xfId="367" xr:uid="{00000000-0005-0000-0000-00006E010000}"/>
    <cellStyle name="Body" xfId="368" xr:uid="{00000000-0005-0000-0000-00006F010000}"/>
    <cellStyle name="BS1" xfId="369" xr:uid="{00000000-0005-0000-0000-000070010000}"/>
    <cellStyle name="BS2" xfId="370" xr:uid="{00000000-0005-0000-0000-000071010000}"/>
    <cellStyle name="BS3" xfId="371" xr:uid="{00000000-0005-0000-0000-000072010000}"/>
    <cellStyle name="BS4" xfId="372" xr:uid="{00000000-0005-0000-0000-000073010000}"/>
    <cellStyle name="Calc Currency (0)" xfId="373" xr:uid="{00000000-0005-0000-0000-000074010000}"/>
    <cellStyle name="Caption" xfId="374" xr:uid="{00000000-0005-0000-0000-000075010000}"/>
    <cellStyle name="CdnOxy" xfId="375" xr:uid="{00000000-0005-0000-0000-000076010000}"/>
    <cellStyle name="chart" xfId="376" xr:uid="{00000000-0005-0000-0000-000077010000}"/>
    <cellStyle name="Comma  - Style1" xfId="377" xr:uid="{00000000-0005-0000-0000-000078010000}"/>
    <cellStyle name="Comma  - Style2" xfId="378" xr:uid="{00000000-0005-0000-0000-000079010000}"/>
    <cellStyle name="Comma  - Style3" xfId="379" xr:uid="{00000000-0005-0000-0000-00007A010000}"/>
    <cellStyle name="Comma  - Style4" xfId="380" xr:uid="{00000000-0005-0000-0000-00007B010000}"/>
    <cellStyle name="Comma  - Style5" xfId="381" xr:uid="{00000000-0005-0000-0000-00007C010000}"/>
    <cellStyle name="Comma  - Style6" xfId="382" xr:uid="{00000000-0005-0000-0000-00007D010000}"/>
    <cellStyle name="Comma  - Style7" xfId="383" xr:uid="{00000000-0005-0000-0000-00007E010000}"/>
    <cellStyle name="Comma  - Style8" xfId="384" xr:uid="{00000000-0005-0000-0000-00007F010000}"/>
    <cellStyle name="Comma [0] 2" xfId="385" xr:uid="{00000000-0005-0000-0000-000080010000}"/>
    <cellStyle name="Comma [0] 2 2" xfId="714" xr:uid="{00000000-0005-0000-0000-000081010000}"/>
    <cellStyle name="Comma [0] 5 2" xfId="671" xr:uid="{00000000-0005-0000-0000-000082010000}"/>
    <cellStyle name="Comma [1]_BV204 DCF Model" xfId="386" xr:uid="{00000000-0005-0000-0000-000083010000}"/>
    <cellStyle name="Comma 10" xfId="387" xr:uid="{00000000-0005-0000-0000-000084010000}"/>
    <cellStyle name="Comma 10 2" xfId="715" xr:uid="{00000000-0005-0000-0000-000085010000}"/>
    <cellStyle name="Comma 11" xfId="388" xr:uid="{00000000-0005-0000-0000-000086010000}"/>
    <cellStyle name="Comma 11 2" xfId="716" xr:uid="{00000000-0005-0000-0000-000087010000}"/>
    <cellStyle name="Comma 12" xfId="389" xr:uid="{00000000-0005-0000-0000-000088010000}"/>
    <cellStyle name="Comma 13" xfId="390" xr:uid="{00000000-0005-0000-0000-000089010000}"/>
    <cellStyle name="Comma 14" xfId="391" xr:uid="{00000000-0005-0000-0000-00008A010000}"/>
    <cellStyle name="Comma 14 2" xfId="717" xr:uid="{00000000-0005-0000-0000-00008B010000}"/>
    <cellStyle name="Comma 15" xfId="392" xr:uid="{00000000-0005-0000-0000-00008C010000}"/>
    <cellStyle name="Comma 15 2" xfId="718" xr:uid="{00000000-0005-0000-0000-00008D010000}"/>
    <cellStyle name="Comma 16" xfId="393" xr:uid="{00000000-0005-0000-0000-00008E010000}"/>
    <cellStyle name="Comma 2" xfId="394" xr:uid="{00000000-0005-0000-0000-00008F010000}"/>
    <cellStyle name="Comma 2 14" xfId="744" xr:uid="{00000000-0005-0000-0000-000090010000}"/>
    <cellStyle name="Comma 2 2" xfId="395" xr:uid="{00000000-0005-0000-0000-000091010000}"/>
    <cellStyle name="Comma 2 2 2" xfId="720" xr:uid="{00000000-0005-0000-0000-000092010000}"/>
    <cellStyle name="Comma 2 3" xfId="719" xr:uid="{00000000-0005-0000-0000-000093010000}"/>
    <cellStyle name="Comma 3" xfId="396" xr:uid="{00000000-0005-0000-0000-000094010000}"/>
    <cellStyle name="Comma 3 2" xfId="397" xr:uid="{00000000-0005-0000-0000-000095010000}"/>
    <cellStyle name="Comma 3 2 2" xfId="722" xr:uid="{00000000-0005-0000-0000-000096010000}"/>
    <cellStyle name="Comma 3 3" xfId="721" xr:uid="{00000000-0005-0000-0000-000097010000}"/>
    <cellStyle name="Comma 4" xfId="398" xr:uid="{00000000-0005-0000-0000-000098010000}"/>
    <cellStyle name="Comma 4 2" xfId="399" xr:uid="{00000000-0005-0000-0000-000099010000}"/>
    <cellStyle name="Comma 4 3" xfId="723" xr:uid="{00000000-0005-0000-0000-00009A010000}"/>
    <cellStyle name="Comma 5" xfId="400" xr:uid="{00000000-0005-0000-0000-00009B010000}"/>
    <cellStyle name="Comma 6" xfId="401" xr:uid="{00000000-0005-0000-0000-00009C010000}"/>
    <cellStyle name="Comma 6 2" xfId="724" xr:uid="{00000000-0005-0000-0000-00009D010000}"/>
    <cellStyle name="Comma 7" xfId="402" xr:uid="{00000000-0005-0000-0000-00009E010000}"/>
    <cellStyle name="Comma 7 2" xfId="725" xr:uid="{00000000-0005-0000-0000-00009F010000}"/>
    <cellStyle name="Comma 8" xfId="403" xr:uid="{00000000-0005-0000-0000-0000A0010000}"/>
    <cellStyle name="Comma 8 2" xfId="726" xr:uid="{00000000-0005-0000-0000-0000A1010000}"/>
    <cellStyle name="Comma 9" xfId="404" xr:uid="{00000000-0005-0000-0000-0000A2010000}"/>
    <cellStyle name="Comma 9 2" xfId="727" xr:uid="{00000000-0005-0000-0000-0000A3010000}"/>
    <cellStyle name="Copied" xfId="405" xr:uid="{00000000-0005-0000-0000-0000A4010000}"/>
    <cellStyle name="CPdollnum" xfId="406" xr:uid="{00000000-0005-0000-0000-0000A5010000}"/>
    <cellStyle name="CPgennum" xfId="407" xr:uid="{00000000-0005-0000-0000-0000A6010000}"/>
    <cellStyle name="CPgennum 2" xfId="728" xr:uid="{00000000-0005-0000-0000-0000A7010000}"/>
    <cellStyle name="cpoilnum" xfId="408" xr:uid="{00000000-0005-0000-0000-0000A8010000}"/>
    <cellStyle name="CPPerCent" xfId="409" xr:uid="{00000000-0005-0000-0000-0000A9010000}"/>
    <cellStyle name="CPpershare" xfId="410" xr:uid="{00000000-0005-0000-0000-0000AA010000}"/>
    <cellStyle name="CPpersharenodoll" xfId="411" xr:uid="{00000000-0005-0000-0000-0000AB010000}"/>
    <cellStyle name="CPpersharenodoll 2" xfId="729" xr:uid="{00000000-0005-0000-0000-0000AC010000}"/>
    <cellStyle name="Credit" xfId="412" xr:uid="{00000000-0005-0000-0000-0000AD010000}"/>
    <cellStyle name="Credit subtotal" xfId="413" xr:uid="{00000000-0005-0000-0000-0000AE010000}"/>
    <cellStyle name="Credit subtotal 2" xfId="713" xr:uid="{00000000-0005-0000-0000-0000AF010000}"/>
    <cellStyle name="Credit Total" xfId="414" xr:uid="{00000000-0005-0000-0000-0000B0010000}"/>
    <cellStyle name="Currency [0]b" xfId="415" xr:uid="{00000000-0005-0000-0000-0000B1010000}"/>
    <cellStyle name="currency(2)" xfId="416" xr:uid="{00000000-0005-0000-0000-0000B2010000}"/>
    <cellStyle name="currentperiod" xfId="417" xr:uid="{00000000-0005-0000-0000-0000B3010000}"/>
    <cellStyle name="currentperiod 2" xfId="712" xr:uid="{00000000-0005-0000-0000-0000B4010000}"/>
    <cellStyle name="currentperiod 3" xfId="733" xr:uid="{00000000-0005-0000-0000-0000B5010000}"/>
    <cellStyle name="date" xfId="418" xr:uid="{00000000-0005-0000-0000-0000B6010000}"/>
    <cellStyle name="Debit" xfId="419" xr:uid="{00000000-0005-0000-0000-0000B7010000}"/>
    <cellStyle name="Debit subtotal" xfId="420" xr:uid="{00000000-0005-0000-0000-0000B8010000}"/>
    <cellStyle name="Debit subtotal 2" xfId="711" xr:uid="{00000000-0005-0000-0000-0000B9010000}"/>
    <cellStyle name="Debit Total" xfId="421" xr:uid="{00000000-0005-0000-0000-0000BA010000}"/>
    <cellStyle name="Debit_T9. Sale Details" xfId="422" xr:uid="{00000000-0005-0000-0000-0000BB010000}"/>
    <cellStyle name="Dezimal [0]_NEGS" xfId="423" xr:uid="{00000000-0005-0000-0000-0000BC010000}"/>
    <cellStyle name="Dezimal_NEGS" xfId="424" xr:uid="{00000000-0005-0000-0000-0000BD010000}"/>
    <cellStyle name="dollars" xfId="425" xr:uid="{00000000-0005-0000-0000-0000BE010000}"/>
    <cellStyle name="Dziesiętny_Arkusz2" xfId="426" xr:uid="{00000000-0005-0000-0000-0000BF010000}"/>
    <cellStyle name="Entered" xfId="427" xr:uid="{00000000-0005-0000-0000-0000C0010000}"/>
    <cellStyle name="Euro" xfId="428" xr:uid="{00000000-0005-0000-0000-0000C1010000}"/>
    <cellStyle name="footnote" xfId="429" xr:uid="{00000000-0005-0000-0000-0000C2010000}"/>
    <cellStyle name="footnote 2" xfId="730" xr:uid="{00000000-0005-0000-0000-0000C3010000}"/>
    <cellStyle name="FSTitle" xfId="430" xr:uid="{00000000-0005-0000-0000-0000C4010000}"/>
    <cellStyle name="Gen2dec" xfId="431" xr:uid="{00000000-0005-0000-0000-0000C5010000}"/>
    <cellStyle name="Gen2dec 2" xfId="731" xr:uid="{00000000-0005-0000-0000-0000C6010000}"/>
    <cellStyle name="gennumbers" xfId="432" xr:uid="{00000000-0005-0000-0000-0000C7010000}"/>
    <cellStyle name="gennumbers 2" xfId="732" xr:uid="{00000000-0005-0000-0000-0000C8010000}"/>
    <cellStyle name="gennumdollar" xfId="433" xr:uid="{00000000-0005-0000-0000-0000C9010000}"/>
    <cellStyle name="Grey" xfId="434" xr:uid="{00000000-0005-0000-0000-0000CA010000}"/>
    <cellStyle name="Head 1" xfId="435" xr:uid="{00000000-0005-0000-0000-0000CB010000}"/>
    <cellStyle name="Header1" xfId="436" xr:uid="{00000000-0005-0000-0000-0000CC010000}"/>
    <cellStyle name="Header2" xfId="437" xr:uid="{00000000-0005-0000-0000-0000CD010000}"/>
    <cellStyle name="Header2 2" xfId="710" xr:uid="{00000000-0005-0000-0000-0000CE010000}"/>
    <cellStyle name="Header2 3" xfId="734" xr:uid="{00000000-0005-0000-0000-0000CF010000}"/>
    <cellStyle name="Heading" xfId="438" xr:uid="{00000000-0005-0000-0000-0000D0010000}"/>
    <cellStyle name="HEADINGS" xfId="439" xr:uid="{00000000-0005-0000-0000-0000D1010000}"/>
    <cellStyle name="HEADINGSTOP" xfId="440" xr:uid="{00000000-0005-0000-0000-0000D2010000}"/>
    <cellStyle name="Hyperlink 2" xfId="441" xr:uid="{00000000-0005-0000-0000-0000D3010000}"/>
    <cellStyle name="Input [yellow]" xfId="442" xr:uid="{00000000-0005-0000-0000-0000D4010000}"/>
    <cellStyle name="Input UBS" xfId="443" xr:uid="{00000000-0005-0000-0000-0000D5010000}"/>
    <cellStyle name="measure" xfId="444" xr:uid="{00000000-0005-0000-0000-0000D6010000}"/>
    <cellStyle name="Milliers [0]_Classeur1 Graphique 1" xfId="445" xr:uid="{00000000-0005-0000-0000-0000D7010000}"/>
    <cellStyle name="Milliers_Classeur1 Graphique 1" xfId="446" xr:uid="{00000000-0005-0000-0000-0000D8010000}"/>
    <cellStyle name="Monétaire [0]_ARCOCUR1" xfId="447" xr:uid="{00000000-0005-0000-0000-0000D9010000}"/>
    <cellStyle name="Monétaire_ARCOCUR1" xfId="448" xr:uid="{00000000-0005-0000-0000-0000DA010000}"/>
    <cellStyle name="Multiple" xfId="449" xr:uid="{00000000-0005-0000-0000-0000DB010000}"/>
    <cellStyle name="Normal - Style1" xfId="450" xr:uid="{00000000-0005-0000-0000-0000DC010000}"/>
    <cellStyle name="Normal 10" xfId="451" xr:uid="{00000000-0005-0000-0000-0000DD010000}"/>
    <cellStyle name="Normal 11" xfId="452" xr:uid="{00000000-0005-0000-0000-0000DE010000}"/>
    <cellStyle name="Normal 12" xfId="453" xr:uid="{00000000-0005-0000-0000-0000DF010000}"/>
    <cellStyle name="Normal 13" xfId="454" xr:uid="{00000000-0005-0000-0000-0000E0010000}"/>
    <cellStyle name="Normal 13 2" xfId="455" xr:uid="{00000000-0005-0000-0000-0000E1010000}"/>
    <cellStyle name="Normal 13 2 11" xfId="745" xr:uid="{00000000-0005-0000-0000-0000E2010000}"/>
    <cellStyle name="Normal 14" xfId="456" xr:uid="{00000000-0005-0000-0000-0000E3010000}"/>
    <cellStyle name="Normal 15" xfId="457" xr:uid="{00000000-0005-0000-0000-0000E4010000}"/>
    <cellStyle name="Normal 15 2" xfId="458" xr:uid="{00000000-0005-0000-0000-0000E5010000}"/>
    <cellStyle name="Normal 16" xfId="459" xr:uid="{00000000-0005-0000-0000-0000E6010000}"/>
    <cellStyle name="Normal 17" xfId="460" xr:uid="{00000000-0005-0000-0000-0000E7010000}"/>
    <cellStyle name="Normal 18" xfId="461" xr:uid="{00000000-0005-0000-0000-0000E8010000}"/>
    <cellStyle name="Normal 19" xfId="462" xr:uid="{00000000-0005-0000-0000-0000E9010000}"/>
    <cellStyle name="Normal 2" xfId="463" xr:uid="{00000000-0005-0000-0000-0000EA010000}"/>
    <cellStyle name="Normal 2 2" xfId="464" xr:uid="{00000000-0005-0000-0000-0000EB010000}"/>
    <cellStyle name="Normal 2 31" xfId="465" xr:uid="{00000000-0005-0000-0000-0000EC010000}"/>
    <cellStyle name="Normal 20" xfId="466" xr:uid="{00000000-0005-0000-0000-0000ED010000}"/>
    <cellStyle name="Normal 21" xfId="467" xr:uid="{00000000-0005-0000-0000-0000EE010000}"/>
    <cellStyle name="Normal 22" xfId="468" xr:uid="{00000000-0005-0000-0000-0000EF010000}"/>
    <cellStyle name="Normal 23" xfId="469" xr:uid="{00000000-0005-0000-0000-0000F0010000}"/>
    <cellStyle name="Normal 24" xfId="470" xr:uid="{00000000-0005-0000-0000-0000F1010000}"/>
    <cellStyle name="Normal 25" xfId="471" xr:uid="{00000000-0005-0000-0000-0000F2010000}"/>
    <cellStyle name="Normal 26" xfId="472" xr:uid="{00000000-0005-0000-0000-0000F3010000}"/>
    <cellStyle name="Normal 27" xfId="473" xr:uid="{00000000-0005-0000-0000-0000F4010000}"/>
    <cellStyle name="Normal 28" xfId="474" xr:uid="{00000000-0005-0000-0000-0000F5010000}"/>
    <cellStyle name="Normal 29" xfId="475" xr:uid="{00000000-0005-0000-0000-0000F6010000}"/>
    <cellStyle name="Normal 3" xfId="476" xr:uid="{00000000-0005-0000-0000-0000F7010000}"/>
    <cellStyle name="Normal 3 2" xfId="477" xr:uid="{00000000-0005-0000-0000-0000F8010000}"/>
    <cellStyle name="Normal 30" xfId="478" xr:uid="{00000000-0005-0000-0000-0000F9010000}"/>
    <cellStyle name="Normal 31" xfId="479" xr:uid="{00000000-0005-0000-0000-0000FA010000}"/>
    <cellStyle name="Normal 4" xfId="480" xr:uid="{00000000-0005-0000-0000-0000FB010000}"/>
    <cellStyle name="Normal 4 16" xfId="481" xr:uid="{00000000-0005-0000-0000-0000FC010000}"/>
    <cellStyle name="Normal 40" xfId="482" xr:uid="{00000000-0005-0000-0000-0000FD010000}"/>
    <cellStyle name="Normal 5" xfId="483" xr:uid="{00000000-0005-0000-0000-0000FE010000}"/>
    <cellStyle name="Normal 6" xfId="484" xr:uid="{00000000-0005-0000-0000-0000FF010000}"/>
    <cellStyle name="Normal 7" xfId="485" xr:uid="{00000000-0005-0000-0000-000000020000}"/>
    <cellStyle name="Normal 8" xfId="486" xr:uid="{00000000-0005-0000-0000-000001020000}"/>
    <cellStyle name="Normal 9" xfId="487" xr:uid="{00000000-0005-0000-0000-000002020000}"/>
    <cellStyle name="Normal1" xfId="488" xr:uid="{00000000-0005-0000-0000-000003020000}"/>
    <cellStyle name="Normalny_Arkusz1" xfId="489" xr:uid="{00000000-0005-0000-0000-000004020000}"/>
    <cellStyle name="oilnumbers" xfId="490" xr:uid="{00000000-0005-0000-0000-000005020000}"/>
    <cellStyle name="per.style" xfId="491" xr:uid="{00000000-0005-0000-0000-000006020000}"/>
    <cellStyle name="Percent (0)" xfId="492" xr:uid="{00000000-0005-0000-0000-000007020000}"/>
    <cellStyle name="Percent (0) 2" xfId="493" xr:uid="{00000000-0005-0000-0000-000008020000}"/>
    <cellStyle name="Percent (0)_Состояние по Фонду Скважин sep-dec'2009" xfId="494" xr:uid="{00000000-0005-0000-0000-000009020000}"/>
    <cellStyle name="Percent [2]" xfId="495" xr:uid="{00000000-0005-0000-0000-00000A020000}"/>
    <cellStyle name="Percent 10" xfId="496" xr:uid="{00000000-0005-0000-0000-00000B020000}"/>
    <cellStyle name="Percent 11" xfId="497" xr:uid="{00000000-0005-0000-0000-00000C020000}"/>
    <cellStyle name="Percent 12" xfId="498" xr:uid="{00000000-0005-0000-0000-00000D020000}"/>
    <cellStyle name="Percent 13" xfId="499" xr:uid="{00000000-0005-0000-0000-00000E020000}"/>
    <cellStyle name="Percent 14" xfId="500" xr:uid="{00000000-0005-0000-0000-00000F020000}"/>
    <cellStyle name="Percent 15" xfId="501" xr:uid="{00000000-0005-0000-0000-000010020000}"/>
    <cellStyle name="Percent 2" xfId="502" xr:uid="{00000000-0005-0000-0000-000011020000}"/>
    <cellStyle name="Percent 2 2" xfId="503" xr:uid="{00000000-0005-0000-0000-000012020000}"/>
    <cellStyle name="Percent 3" xfId="504" xr:uid="{00000000-0005-0000-0000-000013020000}"/>
    <cellStyle name="Percent 4" xfId="505" xr:uid="{00000000-0005-0000-0000-000014020000}"/>
    <cellStyle name="Percent 5" xfId="506" xr:uid="{00000000-0005-0000-0000-000015020000}"/>
    <cellStyle name="Percent 6" xfId="507" xr:uid="{00000000-0005-0000-0000-000016020000}"/>
    <cellStyle name="Percent 7" xfId="508" xr:uid="{00000000-0005-0000-0000-000017020000}"/>
    <cellStyle name="Percent 8" xfId="509" xr:uid="{00000000-0005-0000-0000-000018020000}"/>
    <cellStyle name="Percent 9" xfId="510" xr:uid="{00000000-0005-0000-0000-000019020000}"/>
    <cellStyle name="percentgen" xfId="511" xr:uid="{00000000-0005-0000-0000-00001A020000}"/>
    <cellStyle name="PerShare" xfId="512" xr:uid="{00000000-0005-0000-0000-00001B020000}"/>
    <cellStyle name="PerSharenodollar" xfId="513" xr:uid="{00000000-0005-0000-0000-00001C020000}"/>
    <cellStyle name="PerSharenodollar 2" xfId="735" xr:uid="{00000000-0005-0000-0000-00001D020000}"/>
    <cellStyle name="piw#" xfId="514" xr:uid="{00000000-0005-0000-0000-00001E020000}"/>
    <cellStyle name="piw%" xfId="515" xr:uid="{00000000-0005-0000-0000-00001F020000}"/>
    <cellStyle name="Price_Body" xfId="516" xr:uid="{00000000-0005-0000-0000-000020020000}"/>
    <cellStyle name="regstoresfromspecstores" xfId="517" xr:uid="{00000000-0005-0000-0000-000021020000}"/>
    <cellStyle name="RevList" xfId="518" xr:uid="{00000000-0005-0000-0000-000022020000}"/>
    <cellStyle name="SAPBEXaggData" xfId="519" xr:uid="{00000000-0005-0000-0000-000023020000}"/>
    <cellStyle name="SAPBEXaggData 2" xfId="709" xr:uid="{00000000-0005-0000-0000-000024020000}"/>
    <cellStyle name="SAPBEXaggDataEmph" xfId="520" xr:uid="{00000000-0005-0000-0000-000025020000}"/>
    <cellStyle name="SAPBEXaggDataEmph 2" xfId="708" xr:uid="{00000000-0005-0000-0000-000026020000}"/>
    <cellStyle name="SAPBEXaggItem" xfId="521" xr:uid="{00000000-0005-0000-0000-000027020000}"/>
    <cellStyle name="SAPBEXaggItem 2" xfId="707" xr:uid="{00000000-0005-0000-0000-000028020000}"/>
    <cellStyle name="SAPBEXaggItemX" xfId="522" xr:uid="{00000000-0005-0000-0000-000029020000}"/>
    <cellStyle name="SAPBEXaggItemX 2" xfId="706" xr:uid="{00000000-0005-0000-0000-00002A020000}"/>
    <cellStyle name="SAPBEXchaText" xfId="523" xr:uid="{00000000-0005-0000-0000-00002B020000}"/>
    <cellStyle name="SAPBEXexcBad7" xfId="524" xr:uid="{00000000-0005-0000-0000-00002C020000}"/>
    <cellStyle name="SAPBEXexcBad7 2" xfId="705" xr:uid="{00000000-0005-0000-0000-00002D020000}"/>
    <cellStyle name="SAPBEXexcBad8" xfId="525" xr:uid="{00000000-0005-0000-0000-00002E020000}"/>
    <cellStyle name="SAPBEXexcBad8 2" xfId="704" xr:uid="{00000000-0005-0000-0000-00002F020000}"/>
    <cellStyle name="SAPBEXexcBad9" xfId="526" xr:uid="{00000000-0005-0000-0000-000030020000}"/>
    <cellStyle name="SAPBEXexcBad9 2" xfId="703" xr:uid="{00000000-0005-0000-0000-000031020000}"/>
    <cellStyle name="SAPBEXexcCritical4" xfId="527" xr:uid="{00000000-0005-0000-0000-000032020000}"/>
    <cellStyle name="SAPBEXexcCritical4 2" xfId="702" xr:uid="{00000000-0005-0000-0000-000033020000}"/>
    <cellStyle name="SAPBEXexcCritical5" xfId="528" xr:uid="{00000000-0005-0000-0000-000034020000}"/>
    <cellStyle name="SAPBEXexcCritical5 2" xfId="701" xr:uid="{00000000-0005-0000-0000-000035020000}"/>
    <cellStyle name="SAPBEXexcCritical6" xfId="529" xr:uid="{00000000-0005-0000-0000-000036020000}"/>
    <cellStyle name="SAPBEXexcCritical6 2" xfId="700" xr:uid="{00000000-0005-0000-0000-000037020000}"/>
    <cellStyle name="SAPBEXexcGood1" xfId="530" xr:uid="{00000000-0005-0000-0000-000038020000}"/>
    <cellStyle name="SAPBEXexcGood1 2" xfId="699" xr:uid="{00000000-0005-0000-0000-000039020000}"/>
    <cellStyle name="SAPBEXexcGood2" xfId="531" xr:uid="{00000000-0005-0000-0000-00003A020000}"/>
    <cellStyle name="SAPBEXexcGood2 2" xfId="698" xr:uid="{00000000-0005-0000-0000-00003B020000}"/>
    <cellStyle name="SAPBEXexcGood3" xfId="532" xr:uid="{00000000-0005-0000-0000-00003C020000}"/>
    <cellStyle name="SAPBEXexcGood3 2" xfId="697" xr:uid="{00000000-0005-0000-0000-00003D020000}"/>
    <cellStyle name="SAPBEXfilterDrill" xfId="533" xr:uid="{00000000-0005-0000-0000-00003E020000}"/>
    <cellStyle name="SAPBEXfilterItem" xfId="534" xr:uid="{00000000-0005-0000-0000-00003F020000}"/>
    <cellStyle name="SAPBEXfilterText" xfId="535" xr:uid="{00000000-0005-0000-0000-000040020000}"/>
    <cellStyle name="SAPBEXformats" xfId="536" xr:uid="{00000000-0005-0000-0000-000041020000}"/>
    <cellStyle name="SAPBEXformats 2" xfId="696" xr:uid="{00000000-0005-0000-0000-000042020000}"/>
    <cellStyle name="SAPBEXheaderItem" xfId="537" xr:uid="{00000000-0005-0000-0000-000043020000}"/>
    <cellStyle name="SAPBEXheaderText" xfId="538" xr:uid="{00000000-0005-0000-0000-000044020000}"/>
    <cellStyle name="SAPBEXHLevel0" xfId="539" xr:uid="{00000000-0005-0000-0000-000045020000}"/>
    <cellStyle name="SAPBEXHLevel0 2" xfId="695" xr:uid="{00000000-0005-0000-0000-000046020000}"/>
    <cellStyle name="SAPBEXHLevel0X" xfId="540" xr:uid="{00000000-0005-0000-0000-000047020000}"/>
    <cellStyle name="SAPBEXHLevel0X 2" xfId="694" xr:uid="{00000000-0005-0000-0000-000048020000}"/>
    <cellStyle name="SAPBEXHLevel1" xfId="541" xr:uid="{00000000-0005-0000-0000-000049020000}"/>
    <cellStyle name="SAPBEXHLevel1 2" xfId="693" xr:uid="{00000000-0005-0000-0000-00004A020000}"/>
    <cellStyle name="SAPBEXHLevel1X" xfId="542" xr:uid="{00000000-0005-0000-0000-00004B020000}"/>
    <cellStyle name="SAPBEXHLevel1X 2" xfId="692" xr:uid="{00000000-0005-0000-0000-00004C020000}"/>
    <cellStyle name="SAPBEXHLevel2" xfId="543" xr:uid="{00000000-0005-0000-0000-00004D020000}"/>
    <cellStyle name="SAPBEXHLevel2 2" xfId="691" xr:uid="{00000000-0005-0000-0000-00004E020000}"/>
    <cellStyle name="SAPBEXHLevel2X" xfId="544" xr:uid="{00000000-0005-0000-0000-00004F020000}"/>
    <cellStyle name="SAPBEXHLevel2X 2" xfId="690" xr:uid="{00000000-0005-0000-0000-000050020000}"/>
    <cellStyle name="SAPBEXHLevel3" xfId="545" xr:uid="{00000000-0005-0000-0000-000051020000}"/>
    <cellStyle name="SAPBEXHLevel3 2" xfId="689" xr:uid="{00000000-0005-0000-0000-000052020000}"/>
    <cellStyle name="SAPBEXHLevel3X" xfId="546" xr:uid="{00000000-0005-0000-0000-000053020000}"/>
    <cellStyle name="SAPBEXHLevel3X 2" xfId="688" xr:uid="{00000000-0005-0000-0000-000054020000}"/>
    <cellStyle name="SAPBEXresData" xfId="547" xr:uid="{00000000-0005-0000-0000-000055020000}"/>
    <cellStyle name="SAPBEXresData 2" xfId="687" xr:uid="{00000000-0005-0000-0000-000056020000}"/>
    <cellStyle name="SAPBEXresDataEmph" xfId="548" xr:uid="{00000000-0005-0000-0000-000057020000}"/>
    <cellStyle name="SAPBEXresDataEmph 2" xfId="686" xr:uid="{00000000-0005-0000-0000-000058020000}"/>
    <cellStyle name="SAPBEXresItem" xfId="549" xr:uid="{00000000-0005-0000-0000-000059020000}"/>
    <cellStyle name="SAPBEXresItem 2" xfId="685" xr:uid="{00000000-0005-0000-0000-00005A020000}"/>
    <cellStyle name="SAPBEXresItemX" xfId="550" xr:uid="{00000000-0005-0000-0000-00005B020000}"/>
    <cellStyle name="SAPBEXresItemX 2" xfId="684" xr:uid="{00000000-0005-0000-0000-00005C020000}"/>
    <cellStyle name="SAPBEXstdData" xfId="551" xr:uid="{00000000-0005-0000-0000-00005D020000}"/>
    <cellStyle name="SAPBEXstdData 2" xfId="683" xr:uid="{00000000-0005-0000-0000-00005E020000}"/>
    <cellStyle name="SAPBEXstdDataEmph" xfId="552" xr:uid="{00000000-0005-0000-0000-00005F020000}"/>
    <cellStyle name="SAPBEXstdDataEmph 2" xfId="682" xr:uid="{00000000-0005-0000-0000-000060020000}"/>
    <cellStyle name="SAPBEXstdItem" xfId="553" xr:uid="{00000000-0005-0000-0000-000061020000}"/>
    <cellStyle name="SAPBEXstdItem 2" xfId="681" xr:uid="{00000000-0005-0000-0000-000062020000}"/>
    <cellStyle name="SAPBEXstdItemX" xfId="554" xr:uid="{00000000-0005-0000-0000-000063020000}"/>
    <cellStyle name="SAPBEXstdItemX 2" xfId="680" xr:uid="{00000000-0005-0000-0000-000064020000}"/>
    <cellStyle name="SAPBEXtitle" xfId="555" xr:uid="{00000000-0005-0000-0000-000065020000}"/>
    <cellStyle name="SAPBEXundefined" xfId="556" xr:uid="{00000000-0005-0000-0000-000066020000}"/>
    <cellStyle name="SAPBEXundefined 2" xfId="679" xr:uid="{00000000-0005-0000-0000-000067020000}"/>
    <cellStyle name="SHADEDSTORES" xfId="557" xr:uid="{00000000-0005-0000-0000-000068020000}"/>
    <cellStyle name="SHADEDSTORES 2" xfId="678" xr:uid="{00000000-0005-0000-0000-000069020000}"/>
    <cellStyle name="SHADEDSTORES 3" xfId="736" xr:uid="{00000000-0005-0000-0000-00006A020000}"/>
    <cellStyle name="specstores" xfId="558" xr:uid="{00000000-0005-0000-0000-00006B020000}"/>
    <cellStyle name="Standard_Budget revision 2000" xfId="559" xr:uid="{00000000-0005-0000-0000-00006C020000}"/>
    <cellStyle name="Style 1" xfId="560" xr:uid="{00000000-0005-0000-0000-00006D020000}"/>
    <cellStyle name="Style 1 2" xfId="561" xr:uid="{00000000-0005-0000-0000-00006E020000}"/>
    <cellStyle name="Style 1 3" xfId="562" xr:uid="{00000000-0005-0000-0000-00006F020000}"/>
    <cellStyle name="Subtotal" xfId="563" xr:uid="{00000000-0005-0000-0000-000070020000}"/>
    <cellStyle name="Tickmark" xfId="564" xr:uid="{00000000-0005-0000-0000-000071020000}"/>
    <cellStyle name="timeperiod" xfId="565" xr:uid="{00000000-0005-0000-0000-000072020000}"/>
    <cellStyle name="ulphu" xfId="566" xr:uid="{00000000-0005-0000-0000-000073020000}"/>
    <cellStyle name="ulphu 2" xfId="567" xr:uid="{00000000-0005-0000-0000-000074020000}"/>
    <cellStyle name="ulphu_01-456 Crude Oil Trucking Apr'08 v1 " xfId="568" xr:uid="{00000000-0005-0000-0000-000075020000}"/>
    <cellStyle name="urvey" xfId="569" xr:uid="{00000000-0005-0000-0000-000076020000}"/>
    <cellStyle name="Year" xfId="570" xr:uid="{00000000-0005-0000-0000-000077020000}"/>
    <cellStyle name="Year 2" xfId="677" xr:uid="{00000000-0005-0000-0000-000078020000}"/>
    <cellStyle name="Year 3" xfId="737" xr:uid="{00000000-0005-0000-0000-000079020000}"/>
    <cellStyle name="Акцент1" xfId="571" xr:uid="{00000000-0005-0000-0000-00007A020000}"/>
    <cellStyle name="Акцент1 2" xfId="572" xr:uid="{00000000-0005-0000-0000-00007B020000}"/>
    <cellStyle name="Акцент2" xfId="573" xr:uid="{00000000-0005-0000-0000-00007C020000}"/>
    <cellStyle name="Акцент2 2" xfId="574" xr:uid="{00000000-0005-0000-0000-00007D020000}"/>
    <cellStyle name="Акцент3" xfId="575" xr:uid="{00000000-0005-0000-0000-00007E020000}"/>
    <cellStyle name="Акцент3 2" xfId="576" xr:uid="{00000000-0005-0000-0000-00007F020000}"/>
    <cellStyle name="Акцент4" xfId="577" xr:uid="{00000000-0005-0000-0000-000080020000}"/>
    <cellStyle name="Акцент4 2" xfId="578" xr:uid="{00000000-0005-0000-0000-000081020000}"/>
    <cellStyle name="Акцент5" xfId="579" xr:uid="{00000000-0005-0000-0000-000082020000}"/>
    <cellStyle name="Акцент5 2" xfId="580" xr:uid="{00000000-0005-0000-0000-000083020000}"/>
    <cellStyle name="Акцент6" xfId="581" xr:uid="{00000000-0005-0000-0000-000084020000}"/>
    <cellStyle name="Акцент6 2" xfId="582" xr:uid="{00000000-0005-0000-0000-000085020000}"/>
    <cellStyle name="Беззащитный" xfId="583" xr:uid="{00000000-0005-0000-0000-000086020000}"/>
    <cellStyle name="Ввод " xfId="584" xr:uid="{00000000-0005-0000-0000-000087020000}"/>
    <cellStyle name="Ввод  2" xfId="585" xr:uid="{00000000-0005-0000-0000-000088020000}"/>
    <cellStyle name="Ввод  3" xfId="676" xr:uid="{00000000-0005-0000-0000-000089020000}"/>
    <cellStyle name="Вывод" xfId="586" xr:uid="{00000000-0005-0000-0000-00008A020000}"/>
    <cellStyle name="Вывод 2" xfId="587" xr:uid="{00000000-0005-0000-0000-00008B020000}"/>
    <cellStyle name="Вывод 3" xfId="675" xr:uid="{00000000-0005-0000-0000-00008C020000}"/>
    <cellStyle name="Вычисление" xfId="588" xr:uid="{00000000-0005-0000-0000-00008D020000}"/>
    <cellStyle name="Вычисление 2" xfId="589" xr:uid="{00000000-0005-0000-0000-00008E020000}"/>
    <cellStyle name="Вычисление 3" xfId="674" xr:uid="{00000000-0005-0000-0000-00008F020000}"/>
    <cellStyle name="Гиперссылка" xfId="590" xr:uid="{00000000-0005-0000-0000-000090020000}"/>
    <cellStyle name="Денежный 2" xfId="591" xr:uid="{00000000-0005-0000-0000-000091020000}"/>
    <cellStyle name="Заголовок 1" xfId="592" xr:uid="{00000000-0005-0000-0000-000092020000}"/>
    <cellStyle name="Заголовок 1 2" xfId="593" xr:uid="{00000000-0005-0000-0000-000093020000}"/>
    <cellStyle name="Заголовок 2" xfId="594" xr:uid="{00000000-0005-0000-0000-000094020000}"/>
    <cellStyle name="Заголовок 2 2" xfId="595" xr:uid="{00000000-0005-0000-0000-000095020000}"/>
    <cellStyle name="Заголовок 3" xfId="596" xr:uid="{00000000-0005-0000-0000-000096020000}"/>
    <cellStyle name="Заголовок 3 2" xfId="597" xr:uid="{00000000-0005-0000-0000-000097020000}"/>
    <cellStyle name="Заголовок 4" xfId="598" xr:uid="{00000000-0005-0000-0000-000098020000}"/>
    <cellStyle name="Заголовок 4 2" xfId="599" xr:uid="{00000000-0005-0000-0000-000099020000}"/>
    <cellStyle name="Защитный" xfId="600" xr:uid="{00000000-0005-0000-0000-00009A020000}"/>
    <cellStyle name="Итог" xfId="601" xr:uid="{00000000-0005-0000-0000-00009B020000}"/>
    <cellStyle name="Итог 2" xfId="602" xr:uid="{00000000-0005-0000-0000-00009C020000}"/>
    <cellStyle name="Итог 3" xfId="673" xr:uid="{00000000-0005-0000-0000-00009D020000}"/>
    <cellStyle name="КАНДАГАЧ тел3-33-96" xfId="603" xr:uid="{00000000-0005-0000-0000-00009E020000}"/>
    <cellStyle name="Контрольная ячейка" xfId="604" xr:uid="{00000000-0005-0000-0000-00009F020000}"/>
    <cellStyle name="Контрольная ячейка 2" xfId="605" xr:uid="{00000000-0005-0000-0000-0000A0020000}"/>
    <cellStyle name="Название" xfId="606" xr:uid="{00000000-0005-0000-0000-0000A1020000}"/>
    <cellStyle name="Нейтральный" xfId="607" xr:uid="{00000000-0005-0000-0000-0000A2020000}"/>
    <cellStyle name="Нейтральный 2" xfId="608" xr:uid="{00000000-0005-0000-0000-0000A3020000}"/>
    <cellStyle name="Обычный" xfId="0" builtinId="0"/>
    <cellStyle name="Обычный 10" xfId="609" xr:uid="{00000000-0005-0000-0000-0000A5020000}"/>
    <cellStyle name="Обычный 11" xfId="610" xr:uid="{00000000-0005-0000-0000-0000A6020000}"/>
    <cellStyle name="Обычный 12" xfId="611" xr:uid="{00000000-0005-0000-0000-0000A7020000}"/>
    <cellStyle name="Обычный 13 2" xfId="612" xr:uid="{00000000-0005-0000-0000-0000A8020000}"/>
    <cellStyle name="Обычный 2" xfId="613" xr:uid="{00000000-0005-0000-0000-0000A9020000}"/>
    <cellStyle name="Обычный 2 2" xfId="614" xr:uid="{00000000-0005-0000-0000-0000AA020000}"/>
    <cellStyle name="Обычный 2 3" xfId="615" xr:uid="{00000000-0005-0000-0000-0000AB020000}"/>
    <cellStyle name="Обычный 3" xfId="616" xr:uid="{00000000-0005-0000-0000-0000AC020000}"/>
    <cellStyle name="Обычный 3 2" xfId="617" xr:uid="{00000000-0005-0000-0000-0000AD020000}"/>
    <cellStyle name="Обычный 4" xfId="618" xr:uid="{00000000-0005-0000-0000-0000AE020000}"/>
    <cellStyle name="Обычный 4 2" xfId="619" xr:uid="{00000000-0005-0000-0000-0000AF020000}"/>
    <cellStyle name="Обычный 5" xfId="620" xr:uid="{00000000-0005-0000-0000-0000B0020000}"/>
    <cellStyle name="Обычный 5 2" xfId="621" xr:uid="{00000000-0005-0000-0000-0000B1020000}"/>
    <cellStyle name="Обычный 6" xfId="622" xr:uid="{00000000-0005-0000-0000-0000B2020000}"/>
    <cellStyle name="Обычный 7" xfId="623" xr:uid="{00000000-0005-0000-0000-0000B3020000}"/>
    <cellStyle name="Обычный 7 2" xfId="624" xr:uid="{00000000-0005-0000-0000-0000B4020000}"/>
    <cellStyle name="Обычный 8" xfId="625" xr:uid="{00000000-0005-0000-0000-0000B5020000}"/>
    <cellStyle name="Обычный 9" xfId="626" xr:uid="{00000000-0005-0000-0000-0000B6020000}"/>
    <cellStyle name="Открывавшаяся гиперссылка" xfId="627" xr:uid="{00000000-0005-0000-0000-0000B7020000}"/>
    <cellStyle name="Плохой" xfId="628" xr:uid="{00000000-0005-0000-0000-0000B8020000}"/>
    <cellStyle name="Плохой 2" xfId="629" xr:uid="{00000000-0005-0000-0000-0000B9020000}"/>
    <cellStyle name="Пояснение" xfId="630" xr:uid="{00000000-0005-0000-0000-0000BA020000}"/>
    <cellStyle name="Пояснение 2" xfId="631" xr:uid="{00000000-0005-0000-0000-0000BB020000}"/>
    <cellStyle name="Примечание" xfId="632" xr:uid="{00000000-0005-0000-0000-0000BC020000}"/>
    <cellStyle name="Примечание 2" xfId="633" xr:uid="{00000000-0005-0000-0000-0000BD020000}"/>
    <cellStyle name="Примечание 3" xfId="672" xr:uid="{00000000-0005-0000-0000-0000BE020000}"/>
    <cellStyle name="Процентный" xfId="670" builtinId="5"/>
    <cellStyle name="Процентный 2" xfId="634" xr:uid="{00000000-0005-0000-0000-0000C0020000}"/>
    <cellStyle name="Процентный 2 2" xfId="635" xr:uid="{00000000-0005-0000-0000-0000C1020000}"/>
    <cellStyle name="Процентный 3" xfId="636" xr:uid="{00000000-0005-0000-0000-0000C2020000}"/>
    <cellStyle name="Процентный 4" xfId="637" xr:uid="{00000000-0005-0000-0000-0000C3020000}"/>
    <cellStyle name="Процентный 5" xfId="638" xr:uid="{00000000-0005-0000-0000-0000C4020000}"/>
    <cellStyle name="Процентный 6" xfId="639" xr:uid="{00000000-0005-0000-0000-0000C5020000}"/>
    <cellStyle name="Процентный 7" xfId="640" xr:uid="{00000000-0005-0000-0000-0000C6020000}"/>
    <cellStyle name="Процентный 8" xfId="641" xr:uid="{00000000-0005-0000-0000-0000C7020000}"/>
    <cellStyle name="Процентный 9" xfId="642" xr:uid="{00000000-0005-0000-0000-0000C8020000}"/>
    <cellStyle name="Процентный 9 2" xfId="643" xr:uid="{00000000-0005-0000-0000-0000C9020000}"/>
    <cellStyle name="Связанная ячейка" xfId="644" xr:uid="{00000000-0005-0000-0000-0000CA020000}"/>
    <cellStyle name="Связанная ячейка 2" xfId="645" xr:uid="{00000000-0005-0000-0000-0000CB020000}"/>
    <cellStyle name="Стиль 1" xfId="646" xr:uid="{00000000-0005-0000-0000-0000CC020000}"/>
    <cellStyle name="Стиль 1 2" xfId="647" xr:uid="{00000000-0005-0000-0000-0000CD020000}"/>
    <cellStyle name="Стиль 1 3" xfId="648" xr:uid="{00000000-0005-0000-0000-0000CE020000}"/>
    <cellStyle name="Стиль_названий" xfId="649" xr:uid="{00000000-0005-0000-0000-0000CF020000}"/>
    <cellStyle name="Текст предупреждения" xfId="650" xr:uid="{00000000-0005-0000-0000-0000D0020000}"/>
    <cellStyle name="Текст предупреждения 2" xfId="651" xr:uid="{00000000-0005-0000-0000-0000D1020000}"/>
    <cellStyle name="Тысячи [0]_3Com" xfId="652" xr:uid="{00000000-0005-0000-0000-0000D2020000}"/>
    <cellStyle name="Тысячи_3Com" xfId="653" xr:uid="{00000000-0005-0000-0000-0000D3020000}"/>
    <cellStyle name="Финансовый" xfId="669" builtinId="3"/>
    <cellStyle name="Финансовый 10" xfId="654" xr:uid="{00000000-0005-0000-0000-0000D5020000}"/>
    <cellStyle name="Финансовый 10 2" xfId="738" xr:uid="{00000000-0005-0000-0000-0000D6020000}"/>
    <cellStyle name="Финансовый 2" xfId="655" xr:uid="{00000000-0005-0000-0000-0000D7020000}"/>
    <cellStyle name="Финансовый 2 2" xfId="656" xr:uid="{00000000-0005-0000-0000-0000D8020000}"/>
    <cellStyle name="Финансовый 2 2 2" xfId="739" xr:uid="{00000000-0005-0000-0000-0000D9020000}"/>
    <cellStyle name="Финансовый 3" xfId="657" xr:uid="{00000000-0005-0000-0000-0000DA020000}"/>
    <cellStyle name="Финансовый 3 2" xfId="658" xr:uid="{00000000-0005-0000-0000-0000DB020000}"/>
    <cellStyle name="Финансовый 3 2 2" xfId="741" xr:uid="{00000000-0005-0000-0000-0000DC020000}"/>
    <cellStyle name="Финансовый 3 3" xfId="740" xr:uid="{00000000-0005-0000-0000-0000DD020000}"/>
    <cellStyle name="Финансовый 4" xfId="659" xr:uid="{00000000-0005-0000-0000-0000DE020000}"/>
    <cellStyle name="Финансовый 4 2" xfId="742" xr:uid="{00000000-0005-0000-0000-0000DF020000}"/>
    <cellStyle name="Финансовый 5" xfId="660" xr:uid="{00000000-0005-0000-0000-0000E0020000}"/>
    <cellStyle name="Финансовый 6" xfId="661" xr:uid="{00000000-0005-0000-0000-0000E1020000}"/>
    <cellStyle name="Финансовый 7" xfId="662" xr:uid="{00000000-0005-0000-0000-0000E2020000}"/>
    <cellStyle name="Финансовый 8" xfId="663" xr:uid="{00000000-0005-0000-0000-0000E3020000}"/>
    <cellStyle name="Финансовый 9" xfId="664" xr:uid="{00000000-0005-0000-0000-0000E4020000}"/>
    <cellStyle name="Финансовый 9 2" xfId="743" xr:uid="{00000000-0005-0000-0000-0000E5020000}"/>
    <cellStyle name="Хороший" xfId="665" xr:uid="{00000000-0005-0000-0000-0000E6020000}"/>
    <cellStyle name="Хороший 2" xfId="666" xr:uid="{00000000-0005-0000-0000-0000E7020000}"/>
    <cellStyle name="Џђћ–…ќ’ќ›‰" xfId="667" xr:uid="{00000000-0005-0000-0000-0000E8020000}"/>
    <cellStyle name="常规_Sheet1" xfId="668" xr:uid="{00000000-0005-0000-0000-0000E9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0"/>
  <sheetViews>
    <sheetView showGridLines="0" tabSelected="1" zoomScaleNormal="100" workbookViewId="0">
      <selection activeCell="K21" sqref="K21"/>
    </sheetView>
  </sheetViews>
  <sheetFormatPr defaultColWidth="8.6640625" defaultRowHeight="13.2"/>
  <cols>
    <col min="1" max="1" width="7" style="2" customWidth="1"/>
    <col min="2" max="2" width="8.5546875" style="2" customWidth="1"/>
    <col min="3" max="16384" width="8.6640625" style="2"/>
  </cols>
  <sheetData>
    <row r="2" spans="2:3">
      <c r="B2" s="1"/>
    </row>
    <row r="5" spans="2:3" ht="24.6">
      <c r="B5" s="3" t="s">
        <v>438</v>
      </c>
    </row>
    <row r="7" spans="2:3" ht="17.399999999999999">
      <c r="B7" s="6" t="s">
        <v>21</v>
      </c>
      <c r="C7" s="4"/>
    </row>
    <row r="8" spans="2:3" ht="15">
      <c r="B8" s="7" t="s">
        <v>473</v>
      </c>
      <c r="C8" s="4"/>
    </row>
    <row r="9" spans="2:3" ht="15">
      <c r="B9" s="8"/>
      <c r="C9" s="4"/>
    </row>
    <row r="10" spans="2:3" ht="15">
      <c r="B10" s="8"/>
      <c r="C10" s="4"/>
    </row>
    <row r="11" spans="2:3" ht="15">
      <c r="B11" s="8"/>
      <c r="C11" s="4"/>
    </row>
    <row r="12" spans="2:3" ht="15">
      <c r="B12" s="8"/>
      <c r="C12" s="4"/>
    </row>
    <row r="13" spans="2:3" ht="15">
      <c r="B13" s="8"/>
      <c r="C13" s="4"/>
    </row>
    <row r="14" spans="2:3" ht="15">
      <c r="B14" s="8"/>
      <c r="C14" s="4"/>
    </row>
    <row r="15" spans="2:3" ht="15">
      <c r="B15" s="8"/>
      <c r="C15" s="4"/>
    </row>
    <row r="16" spans="2:3" ht="15">
      <c r="B16" s="8"/>
      <c r="C16" s="4"/>
    </row>
    <row r="17" spans="2:3" ht="15">
      <c r="B17" s="200" t="s">
        <v>491</v>
      </c>
      <c r="C17" s="4"/>
    </row>
    <row r="18" spans="2:3">
      <c r="B18" s="5"/>
      <c r="C18" s="4"/>
    </row>
    <row r="19" spans="2:3">
      <c r="B19" s="5"/>
      <c r="C19" s="4"/>
    </row>
    <row r="20" spans="2:3">
      <c r="B20"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71ADB-9B0B-4549-857B-D52C34179101}">
  <sheetPr>
    <pageSetUpPr fitToPage="1"/>
  </sheetPr>
  <dimension ref="B1:BF42"/>
  <sheetViews>
    <sheetView showGridLines="0" topLeftCell="A4" zoomScaleNormal="100" workbookViewId="0">
      <selection activeCell="BI25" sqref="BI25"/>
    </sheetView>
  </sheetViews>
  <sheetFormatPr defaultColWidth="8.6640625" defaultRowHeight="13.2" outlineLevelCol="1"/>
  <cols>
    <col min="1" max="1" width="4.44140625" style="257" customWidth="1"/>
    <col min="2" max="2" width="45.33203125" style="257" customWidth="1"/>
    <col min="3" max="3" width="16.5546875" style="277" customWidth="1"/>
    <col min="4" max="7" width="8.33203125" style="257" hidden="1" customWidth="1" outlineLevel="1"/>
    <col min="8" max="8" width="10" style="96" bestFit="1" customWidth="1" collapsed="1"/>
    <col min="9" max="12" width="8.33203125" style="257" hidden="1" customWidth="1" outlineLevel="1"/>
    <col min="13" max="13" width="10" style="96" bestFit="1" customWidth="1" collapsed="1"/>
    <col min="14" max="17" width="8.33203125" style="257" hidden="1" customWidth="1" outlineLevel="1"/>
    <col min="18" max="18" width="10" style="96" bestFit="1" customWidth="1" collapsed="1"/>
    <col min="19" max="22" width="8.6640625" style="257" hidden="1" customWidth="1" outlineLevel="1"/>
    <col min="23" max="23" width="10" style="96" bestFit="1" customWidth="1" collapsed="1"/>
    <col min="24" max="27" width="8.6640625" style="257" hidden="1" customWidth="1" outlineLevel="1"/>
    <col min="28" max="28" width="9.6640625" style="257" bestFit="1" customWidth="1" collapsed="1"/>
    <col min="29" max="32" width="8.6640625" style="257" hidden="1" customWidth="1" outlineLevel="1"/>
    <col min="33" max="33" width="9.6640625" style="257" bestFit="1" customWidth="1" collapsed="1"/>
    <col min="34" max="34" width="0" style="257" hidden="1" customWidth="1" outlineLevel="1"/>
    <col min="35" max="35" width="10.6640625" style="257" hidden="1" customWidth="1" outlineLevel="1"/>
    <col min="36" max="36" width="10.88671875" style="257" hidden="1" customWidth="1" outlineLevel="1"/>
    <col min="37" max="37" width="0" style="257" hidden="1" customWidth="1" outlineLevel="1"/>
    <col min="38" max="38" width="9.109375" style="257" bestFit="1" customWidth="1" collapsed="1"/>
    <col min="39" max="40" width="0" style="257" hidden="1" customWidth="1" outlineLevel="1"/>
    <col min="41" max="41" width="9.88671875" style="257" hidden="1" customWidth="1" outlineLevel="1"/>
    <col min="42" max="42" width="0" style="257" hidden="1" customWidth="1" outlineLevel="1"/>
    <col min="43" max="43" width="9.109375" style="96" bestFit="1" customWidth="1" collapsed="1"/>
    <col min="44" max="44" width="9.88671875" style="257" hidden="1" customWidth="1" outlineLevel="1"/>
    <col min="45" max="47" width="0" style="257" hidden="1" customWidth="1" outlineLevel="1"/>
    <col min="48" max="48" width="9.33203125" style="257" customWidth="1" collapsed="1"/>
    <col min="49" max="52" width="0" style="257" hidden="1" customWidth="1" outlineLevel="1"/>
    <col min="53" max="53" width="9.109375" style="257" bestFit="1" customWidth="1" collapsed="1"/>
    <col min="54" max="57" width="0" style="257" hidden="1" customWidth="1" outlineLevel="1"/>
    <col min="58" max="58" width="9.109375" style="96" bestFit="1" customWidth="1" collapsed="1"/>
    <col min="59" max="16384" width="8.6640625" style="257"/>
  </cols>
  <sheetData>
    <row r="1" spans="2:58">
      <c r="B1" s="14"/>
      <c r="C1" s="78"/>
      <c r="D1" s="276" t="s">
        <v>55</v>
      </c>
      <c r="E1" s="276" t="s">
        <v>56</v>
      </c>
      <c r="F1" s="276" t="s">
        <v>57</v>
      </c>
      <c r="G1" s="276" t="s">
        <v>58</v>
      </c>
      <c r="H1" s="76">
        <v>2015</v>
      </c>
      <c r="I1" s="276" t="s">
        <v>59</v>
      </c>
      <c r="J1" s="276" t="s">
        <v>60</v>
      </c>
      <c r="K1" s="276" t="s">
        <v>61</v>
      </c>
      <c r="L1" s="276" t="s">
        <v>62</v>
      </c>
      <c r="M1" s="76">
        <v>2016</v>
      </c>
      <c r="N1" s="276" t="s">
        <v>63</v>
      </c>
      <c r="O1" s="276" t="s">
        <v>64</v>
      </c>
      <c r="P1" s="276" t="s">
        <v>65</v>
      </c>
      <c r="Q1" s="276" t="s">
        <v>66</v>
      </c>
      <c r="R1" s="76">
        <v>2017</v>
      </c>
      <c r="S1" s="276" t="s">
        <v>67</v>
      </c>
      <c r="T1" s="276" t="s">
        <v>68</v>
      </c>
      <c r="U1" s="276" t="s">
        <v>69</v>
      </c>
      <c r="V1" s="276" t="s">
        <v>70</v>
      </c>
      <c r="W1" s="76">
        <v>2018</v>
      </c>
      <c r="X1" s="276" t="s">
        <v>71</v>
      </c>
      <c r="Y1" s="276" t="s">
        <v>72</v>
      </c>
      <c r="Z1" s="276" t="s">
        <v>73</v>
      </c>
      <c r="AA1" s="276" t="s">
        <v>74</v>
      </c>
      <c r="AB1" s="76">
        <v>2019</v>
      </c>
      <c r="AC1" s="276" t="s">
        <v>75</v>
      </c>
      <c r="AD1" s="276" t="s">
        <v>76</v>
      </c>
      <c r="AE1" s="276" t="s">
        <v>77</v>
      </c>
      <c r="AF1" s="276" t="s">
        <v>78</v>
      </c>
      <c r="AG1" s="76">
        <v>2020</v>
      </c>
      <c r="AH1" s="276" t="s">
        <v>54</v>
      </c>
      <c r="AI1" s="276" t="s">
        <v>22</v>
      </c>
      <c r="AJ1" s="276" t="s">
        <v>350</v>
      </c>
      <c r="AK1" s="276" t="s">
        <v>352</v>
      </c>
      <c r="AL1" s="76">
        <v>2021</v>
      </c>
      <c r="AM1" s="276" t="s">
        <v>356</v>
      </c>
      <c r="AN1" s="276" t="s">
        <v>360</v>
      </c>
      <c r="AO1" s="276" t="s">
        <v>364</v>
      </c>
      <c r="AP1" s="276" t="s">
        <v>368</v>
      </c>
      <c r="AQ1" s="76">
        <v>2022</v>
      </c>
      <c r="AR1" s="276" t="s">
        <v>370</v>
      </c>
      <c r="AS1" s="276" t="s">
        <v>382</v>
      </c>
      <c r="AT1" s="276" t="s">
        <v>387</v>
      </c>
      <c r="AU1" s="276" t="s">
        <v>392</v>
      </c>
      <c r="AV1" s="76">
        <v>2023</v>
      </c>
      <c r="AW1" s="276" t="s">
        <v>400</v>
      </c>
      <c r="AX1" s="276" t="s">
        <v>404</v>
      </c>
      <c r="AY1" s="276" t="s">
        <v>428</v>
      </c>
      <c r="AZ1" s="276" t="s">
        <v>431</v>
      </c>
      <c r="BA1" s="219">
        <v>2024</v>
      </c>
      <c r="BB1" s="276" t="s">
        <v>433</v>
      </c>
      <c r="BC1" s="276" t="s">
        <v>464</v>
      </c>
      <c r="BD1" s="276" t="s">
        <v>468</v>
      </c>
      <c r="BE1" s="276" t="s">
        <v>472</v>
      </c>
      <c r="BF1" s="219">
        <v>2025</v>
      </c>
    </row>
    <row r="2" spans="2:58">
      <c r="B2" s="252" t="s">
        <v>53</v>
      </c>
      <c r="C2" s="277" t="s">
        <v>347</v>
      </c>
      <c r="D2" s="274">
        <v>53.93634920634922</v>
      </c>
      <c r="E2" s="296">
        <v>61.875</v>
      </c>
      <c r="F2" s="296">
        <v>50.434999999999995</v>
      </c>
      <c r="G2" s="296">
        <v>43.764296875000021</v>
      </c>
      <c r="H2" s="143">
        <v>52.37003937007875</v>
      </c>
      <c r="I2" s="296">
        <v>33.939193548387088</v>
      </c>
      <c r="J2" s="296">
        <v>45.5886507936508</v>
      </c>
      <c r="K2" s="296">
        <v>45.858923076923098</v>
      </c>
      <c r="L2" s="296">
        <v>49.326984126984122</v>
      </c>
      <c r="M2" s="143">
        <v>43.734169960474318</v>
      </c>
      <c r="N2" s="296">
        <v>53.692187500000017</v>
      </c>
      <c r="O2" s="296">
        <v>49.641393442622963</v>
      </c>
      <c r="P2" s="296">
        <v>52.077187499999994</v>
      </c>
      <c r="Q2" s="296">
        <v>61.256825396825377</v>
      </c>
      <c r="R2" s="143">
        <v>54.192638888888901</v>
      </c>
      <c r="S2" s="296">
        <v>66.819841269841262</v>
      </c>
      <c r="T2" s="296">
        <v>74.393306451612901</v>
      </c>
      <c r="U2" s="296">
        <v>75.162343750000005</v>
      </c>
      <c r="V2" s="296">
        <v>68.87</v>
      </c>
      <c r="W2" s="143">
        <v>71.31</v>
      </c>
      <c r="X2" s="296">
        <v>63.13</v>
      </c>
      <c r="Y2" s="161">
        <v>68.861229508196715</v>
      </c>
      <c r="Z2" s="171">
        <v>62</v>
      </c>
      <c r="AA2" s="161">
        <v>63.084531249999984</v>
      </c>
      <c r="AB2" s="254">
        <v>64.209999999999994</v>
      </c>
      <c r="AC2" s="252">
        <v>50.7</v>
      </c>
      <c r="AD2" s="274">
        <v>29.556229508196722</v>
      </c>
      <c r="AE2" s="274">
        <v>42.944923076923082</v>
      </c>
      <c r="AF2" s="274">
        <v>44.162812500000008</v>
      </c>
      <c r="AG2" s="94">
        <v>41.838346456692925</v>
      </c>
      <c r="AH2" s="274">
        <v>61.122301587301592</v>
      </c>
      <c r="AI2" s="274">
        <v>68.967459016393434</v>
      </c>
      <c r="AJ2" s="274">
        <v>67.915687830687858</v>
      </c>
      <c r="AK2" s="252">
        <v>70.91</v>
      </c>
      <c r="AL2" s="94">
        <v>67.22886210859572</v>
      </c>
      <c r="AM2" s="274">
        <v>102.23</v>
      </c>
      <c r="AN2" s="252">
        <v>113.93</v>
      </c>
      <c r="AO2" s="257">
        <v>105.51</v>
      </c>
      <c r="AP2" s="252">
        <v>88.87</v>
      </c>
      <c r="AQ2" s="410">
        <v>101.31667999999998</v>
      </c>
      <c r="AR2" s="274">
        <v>81.170468750000026</v>
      </c>
      <c r="AS2" s="274">
        <v>79.66</v>
      </c>
      <c r="AT2" s="274">
        <v>86.75</v>
      </c>
      <c r="AU2" s="274">
        <v>84.337301587301582</v>
      </c>
      <c r="AV2" s="94">
        <v>82.642290836653416</v>
      </c>
      <c r="AW2" s="274">
        <v>83.161031746031725</v>
      </c>
      <c r="AX2" s="447">
        <v>84.97</v>
      </c>
      <c r="AY2" s="274">
        <v>80.34</v>
      </c>
      <c r="AZ2" s="252">
        <v>74.73</v>
      </c>
      <c r="BA2" s="254">
        <v>80.760000000000005</v>
      </c>
      <c r="BB2" s="382">
        <v>75.73</v>
      </c>
      <c r="BC2" s="382">
        <v>67.88</v>
      </c>
      <c r="BD2" s="382">
        <v>69.13</v>
      </c>
      <c r="BE2" s="252">
        <v>63.73</v>
      </c>
      <c r="BF2" s="254">
        <v>69.099999999999994</v>
      </c>
    </row>
    <row r="3" spans="2:58">
      <c r="B3" s="255" t="s">
        <v>148</v>
      </c>
      <c r="C3" s="277" t="s">
        <v>470</v>
      </c>
      <c r="D3" s="274">
        <v>184.57788888888882</v>
      </c>
      <c r="E3" s="274">
        <v>185.86153846153843</v>
      </c>
      <c r="F3" s="274">
        <v>216.91630434782604</v>
      </c>
      <c r="G3" s="274">
        <v>300.43565217391313</v>
      </c>
      <c r="H3" s="94">
        <v>222.25147945205487</v>
      </c>
      <c r="I3" s="274">
        <v>355.11813186813185</v>
      </c>
      <c r="J3" s="274">
        <v>335.57999999999993</v>
      </c>
      <c r="K3" s="274">
        <v>341.33826086956515</v>
      </c>
      <c r="L3" s="274">
        <v>335.07271739130442</v>
      </c>
      <c r="M3" s="94">
        <v>341.75775956284201</v>
      </c>
      <c r="N3" s="274">
        <v>322.5292222222223</v>
      </c>
      <c r="O3" s="274">
        <v>315.00670329670334</v>
      </c>
      <c r="P3" s="274">
        <v>332.17956521739148</v>
      </c>
      <c r="Q3" s="274">
        <v>334.4015217391306</v>
      </c>
      <c r="R3" s="94">
        <v>326.07863013698676</v>
      </c>
      <c r="S3" s="274">
        <v>323.30644444444448</v>
      </c>
      <c r="T3" s="274">
        <v>329.62934065934064</v>
      </c>
      <c r="U3" s="274">
        <v>355.89945652173907</v>
      </c>
      <c r="V3" s="274">
        <v>369.83</v>
      </c>
      <c r="W3" s="94">
        <v>344.71</v>
      </c>
      <c r="X3" s="274">
        <v>378.04</v>
      </c>
      <c r="Y3" s="299">
        <v>379.14</v>
      </c>
      <c r="Z3" s="299">
        <v>385.77</v>
      </c>
      <c r="AA3" s="299">
        <v>386.85849462365593</v>
      </c>
      <c r="AB3" s="201">
        <v>382.86536986301365</v>
      </c>
      <c r="AC3" s="299">
        <v>391.72</v>
      </c>
      <c r="AD3" s="299">
        <v>417.69131868131882</v>
      </c>
      <c r="AE3" s="299">
        <v>418.19054347826108</v>
      </c>
      <c r="AF3" s="299">
        <v>426.05826086956529</v>
      </c>
      <c r="AG3" s="201">
        <v>413.46338797814178</v>
      </c>
      <c r="AH3" s="299">
        <v>419.93822222222207</v>
      </c>
      <c r="AI3" s="299">
        <v>428.44560439560468</v>
      </c>
      <c r="AJ3" s="299">
        <v>424.70391941391995</v>
      </c>
      <c r="AK3" s="252">
        <v>426.06</v>
      </c>
      <c r="AL3" s="94">
        <v>424.78693650793667</v>
      </c>
      <c r="AM3" s="299">
        <v>457.41</v>
      </c>
      <c r="AN3" s="252">
        <v>442.8</v>
      </c>
      <c r="AO3" s="274">
        <v>458.60336996336929</v>
      </c>
      <c r="AP3" s="274">
        <v>467.84739130434792</v>
      </c>
      <c r="AQ3" s="94">
        <v>460.93336986301358</v>
      </c>
      <c r="AR3" s="299">
        <v>454.8183333333335</v>
      </c>
      <c r="AS3" s="382">
        <v>448.82</v>
      </c>
      <c r="AT3" s="382">
        <v>455.27</v>
      </c>
      <c r="AU3" s="274">
        <v>465.93182795698937</v>
      </c>
      <c r="AV3" s="94">
        <v>456.21369863013626</v>
      </c>
      <c r="AW3" s="274">
        <v>450.18373626373619</v>
      </c>
      <c r="AX3" s="382">
        <v>448</v>
      </c>
      <c r="AY3" s="274">
        <v>477.97</v>
      </c>
      <c r="AZ3" s="252">
        <v>500.63</v>
      </c>
      <c r="BA3" s="254">
        <v>469.31</v>
      </c>
      <c r="BB3" s="274">
        <v>510.05</v>
      </c>
      <c r="BC3" s="274">
        <v>514.01604395604386</v>
      </c>
      <c r="BD3" s="274">
        <v>536.52</v>
      </c>
      <c r="BE3" s="252">
        <v>524.34</v>
      </c>
      <c r="BF3" s="254">
        <v>521.30999999999995</v>
      </c>
    </row>
    <row r="4" spans="2:58">
      <c r="B4" s="17" t="s">
        <v>149</v>
      </c>
      <c r="C4" s="481" t="s">
        <v>470</v>
      </c>
      <c r="D4" s="275">
        <v>185.65</v>
      </c>
      <c r="E4" s="275">
        <v>186.2</v>
      </c>
      <c r="F4" s="275">
        <v>270.39999999999998</v>
      </c>
      <c r="G4" s="275">
        <v>339.47</v>
      </c>
      <c r="H4" s="95">
        <v>339.47</v>
      </c>
      <c r="I4" s="275">
        <v>343.06</v>
      </c>
      <c r="J4" s="275">
        <v>338.87</v>
      </c>
      <c r="K4" s="275">
        <v>334.93</v>
      </c>
      <c r="L4" s="275">
        <v>333.29</v>
      </c>
      <c r="M4" s="95">
        <v>333.29</v>
      </c>
      <c r="N4" s="275">
        <v>314.79000000000002</v>
      </c>
      <c r="O4" s="275">
        <v>321.45999999999998</v>
      </c>
      <c r="P4" s="275">
        <v>341.19</v>
      </c>
      <c r="Q4" s="275">
        <v>332.33</v>
      </c>
      <c r="R4" s="95">
        <v>332.33</v>
      </c>
      <c r="S4" s="275">
        <v>318.31</v>
      </c>
      <c r="T4" s="275">
        <v>341.08</v>
      </c>
      <c r="U4" s="275">
        <v>363.07</v>
      </c>
      <c r="V4" s="275">
        <v>384.2</v>
      </c>
      <c r="W4" s="95">
        <v>384.2</v>
      </c>
      <c r="X4" s="275">
        <v>380.04</v>
      </c>
      <c r="Y4" s="275">
        <v>380.53</v>
      </c>
      <c r="Z4" s="275">
        <v>387.63</v>
      </c>
      <c r="AA4" s="202">
        <v>382.59</v>
      </c>
      <c r="AB4" s="95">
        <v>382.59</v>
      </c>
      <c r="AC4" s="275">
        <v>447.67</v>
      </c>
      <c r="AD4" s="275">
        <v>403.93</v>
      </c>
      <c r="AE4" s="275">
        <v>431.82</v>
      </c>
      <c r="AF4" s="275">
        <v>420.91</v>
      </c>
      <c r="AG4" s="95">
        <v>420.91</v>
      </c>
      <c r="AH4" s="275">
        <v>424.89</v>
      </c>
      <c r="AI4" s="275">
        <v>427.89</v>
      </c>
      <c r="AJ4" s="275">
        <v>425.7</v>
      </c>
      <c r="AK4" s="275">
        <v>431.8</v>
      </c>
      <c r="AL4" s="95">
        <v>431.8</v>
      </c>
      <c r="AM4" s="275">
        <v>466.31</v>
      </c>
      <c r="AN4" s="275">
        <v>470.34</v>
      </c>
      <c r="AO4" s="275">
        <v>476.71</v>
      </c>
      <c r="AP4" s="275">
        <v>462.65</v>
      </c>
      <c r="AQ4" s="95">
        <v>462.65</v>
      </c>
      <c r="AR4" s="275">
        <v>451.71</v>
      </c>
      <c r="AS4" s="275">
        <v>452.51</v>
      </c>
      <c r="AT4" s="275">
        <v>474.47</v>
      </c>
      <c r="AU4" s="275">
        <v>454.56</v>
      </c>
      <c r="AV4" s="429">
        <v>454.56</v>
      </c>
      <c r="AW4" s="438">
        <v>446.78</v>
      </c>
      <c r="AX4" s="275">
        <v>471.46</v>
      </c>
      <c r="AY4" s="319">
        <v>481.19</v>
      </c>
      <c r="AZ4" s="319">
        <v>525.11</v>
      </c>
      <c r="BA4" s="456">
        <v>525.11</v>
      </c>
      <c r="BB4" s="275">
        <v>504.44</v>
      </c>
      <c r="BC4" s="275">
        <v>519.64</v>
      </c>
      <c r="BD4" s="275">
        <v>549.05999999999995</v>
      </c>
      <c r="BE4" s="319">
        <v>505.53</v>
      </c>
      <c r="BF4" s="456">
        <v>505.53</v>
      </c>
    </row>
    <row r="5" spans="2:58">
      <c r="Y5" s="252"/>
      <c r="AW5" s="252"/>
    </row>
    <row r="6" spans="2:58">
      <c r="Y6" s="252"/>
      <c r="AW6" s="252"/>
    </row>
    <row r="7" spans="2:58" ht="18.600000000000001">
      <c r="B7" s="69" t="s">
        <v>175</v>
      </c>
      <c r="C7" s="158"/>
      <c r="D7" s="69"/>
      <c r="E7" s="69"/>
      <c r="F7" s="69"/>
      <c r="G7" s="69"/>
      <c r="Y7" s="252"/>
      <c r="AW7" s="252"/>
    </row>
    <row r="8" spans="2:58">
      <c r="Y8" s="252"/>
      <c r="AW8" s="252"/>
    </row>
    <row r="9" spans="2:58">
      <c r="R9" s="278"/>
      <c r="W9" s="278"/>
      <c r="AW9" s="252"/>
    </row>
    <row r="10" spans="2:58">
      <c r="B10" s="47" t="s">
        <v>176</v>
      </c>
      <c r="C10" s="79"/>
      <c r="D10" s="276" t="s">
        <v>55</v>
      </c>
      <c r="E10" s="276" t="s">
        <v>56</v>
      </c>
      <c r="F10" s="276" t="s">
        <v>57</v>
      </c>
      <c r="G10" s="276" t="s">
        <v>58</v>
      </c>
      <c r="H10" s="76">
        <v>2015</v>
      </c>
      <c r="I10" s="276" t="s">
        <v>59</v>
      </c>
      <c r="J10" s="276" t="s">
        <v>60</v>
      </c>
      <c r="K10" s="276" t="s">
        <v>61</v>
      </c>
      <c r="L10" s="276" t="s">
        <v>62</v>
      </c>
      <c r="M10" s="76">
        <v>2016</v>
      </c>
      <c r="N10" s="276" t="s">
        <v>63</v>
      </c>
      <c r="O10" s="276" t="s">
        <v>64</v>
      </c>
      <c r="P10" s="276" t="s">
        <v>65</v>
      </c>
      <c r="Q10" s="276" t="s">
        <v>66</v>
      </c>
      <c r="R10" s="76">
        <v>2017</v>
      </c>
      <c r="S10" s="276" t="s">
        <v>67</v>
      </c>
      <c r="T10" s="276" t="s">
        <v>68</v>
      </c>
      <c r="U10" s="276" t="s">
        <v>69</v>
      </c>
      <c r="V10" s="276" t="s">
        <v>70</v>
      </c>
      <c r="W10" s="76">
        <v>2018</v>
      </c>
      <c r="X10" s="276" t="s">
        <v>71</v>
      </c>
      <c r="Y10" s="276" t="s">
        <v>72</v>
      </c>
      <c r="Z10" s="276" t="s">
        <v>73</v>
      </c>
      <c r="AA10" s="276" t="s">
        <v>74</v>
      </c>
      <c r="AB10" s="76">
        <v>2019</v>
      </c>
      <c r="AC10" s="276" t="s">
        <v>75</v>
      </c>
      <c r="AD10" s="276" t="s">
        <v>76</v>
      </c>
      <c r="AE10" s="276" t="s">
        <v>77</v>
      </c>
      <c r="AF10" s="276" t="s">
        <v>78</v>
      </c>
      <c r="AG10" s="76">
        <v>2020</v>
      </c>
      <c r="AH10" s="276" t="s">
        <v>54</v>
      </c>
      <c r="AI10" s="276" t="s">
        <v>22</v>
      </c>
      <c r="AJ10" s="276" t="s">
        <v>350</v>
      </c>
      <c r="AK10" s="276" t="s">
        <v>352</v>
      </c>
      <c r="AL10" s="76">
        <v>2021</v>
      </c>
      <c r="AM10" s="276" t="s">
        <v>356</v>
      </c>
      <c r="AN10" s="276" t="s">
        <v>360</v>
      </c>
      <c r="AO10" s="276" t="s">
        <v>364</v>
      </c>
      <c r="AP10" s="276" t="s">
        <v>368</v>
      </c>
      <c r="AQ10" s="76">
        <v>2022</v>
      </c>
      <c r="AR10" s="276" t="s">
        <v>370</v>
      </c>
      <c r="AS10" s="276" t="s">
        <v>382</v>
      </c>
      <c r="AT10" s="276" t="s">
        <v>387</v>
      </c>
      <c r="AU10" s="276" t="s">
        <v>392</v>
      </c>
      <c r="AV10" s="76">
        <v>2023</v>
      </c>
      <c r="AW10" s="276" t="s">
        <v>400</v>
      </c>
      <c r="AX10" s="276" t="s">
        <v>404</v>
      </c>
      <c r="AY10" s="276" t="s">
        <v>428</v>
      </c>
      <c r="AZ10" s="276" t="s">
        <v>431</v>
      </c>
      <c r="BA10" s="219">
        <v>2024</v>
      </c>
      <c r="BB10" s="276" t="s">
        <v>433</v>
      </c>
      <c r="BC10" s="276" t="s">
        <v>464</v>
      </c>
      <c r="BD10" s="276" t="s">
        <v>468</v>
      </c>
      <c r="BE10" s="276" t="s">
        <v>472</v>
      </c>
      <c r="BF10" s="219">
        <v>2025</v>
      </c>
    </row>
    <row r="11" spans="2:58">
      <c r="B11" s="56"/>
      <c r="C11" s="56"/>
      <c r="D11" s="56"/>
      <c r="E11" s="56"/>
      <c r="F11" s="56"/>
      <c r="G11" s="56"/>
      <c r="H11" s="25"/>
      <c r="I11" s="25"/>
      <c r="J11" s="25"/>
      <c r="K11" s="25"/>
      <c r="L11" s="25"/>
      <c r="M11" s="25"/>
      <c r="N11" s="25"/>
      <c r="O11" s="25"/>
      <c r="P11" s="25"/>
      <c r="Q11" s="25"/>
      <c r="R11" s="25"/>
      <c r="V11" s="25"/>
      <c r="W11" s="25"/>
    </row>
    <row r="12" spans="2:58">
      <c r="B12" s="61" t="s">
        <v>177</v>
      </c>
      <c r="C12" s="86" t="s">
        <v>168</v>
      </c>
      <c r="D12" s="92">
        <v>1107.329757</v>
      </c>
      <c r="E12" s="92">
        <v>1206.2491969999999</v>
      </c>
      <c r="F12" s="92">
        <v>1255.929979</v>
      </c>
      <c r="G12" s="92">
        <v>1298.2104529999999</v>
      </c>
      <c r="H12" s="70">
        <f>SUM(D12:G12)</f>
        <v>4867.7193859999998</v>
      </c>
      <c r="I12" s="270">
        <v>804.50099999999998</v>
      </c>
      <c r="J12" s="270">
        <v>1293.6363719999999</v>
      </c>
      <c r="K12" s="270">
        <v>1297.3345430000002</v>
      </c>
      <c r="L12" s="270">
        <v>1365.396</v>
      </c>
      <c r="M12" s="70">
        <f>SUM(I12:L12)</f>
        <v>4760.8679149999998</v>
      </c>
      <c r="N12" s="270">
        <v>1210.2657239999999</v>
      </c>
      <c r="O12" s="270">
        <v>1298.059</v>
      </c>
      <c r="P12" s="270">
        <v>899.8156140000001</v>
      </c>
      <c r="Q12" s="270">
        <v>1315.5060000000001</v>
      </c>
      <c r="R12" s="70">
        <f>SUM(N12:Q12)</f>
        <v>4723.6463380000005</v>
      </c>
      <c r="S12" s="270">
        <v>1276.5563570000002</v>
      </c>
      <c r="T12" s="270">
        <v>1327.7130070000001</v>
      </c>
      <c r="U12" s="270">
        <v>1339</v>
      </c>
      <c r="V12" s="270">
        <v>1324.4646359999997</v>
      </c>
      <c r="W12" s="70">
        <f>SUM(S12:V12)</f>
        <v>5267.7340000000004</v>
      </c>
      <c r="X12" s="270">
        <v>1262.6030000000001</v>
      </c>
      <c r="Y12" s="270">
        <v>1436.211</v>
      </c>
      <c r="Z12" s="270">
        <v>1216</v>
      </c>
      <c r="AA12" s="270">
        <v>1473</v>
      </c>
      <c r="AB12" s="70">
        <f>SUM(X12:AA12)</f>
        <v>5387.8140000000003</v>
      </c>
      <c r="AC12" s="270">
        <v>1384.1669999999999</v>
      </c>
      <c r="AD12" s="270">
        <v>1248.8330000000001</v>
      </c>
      <c r="AE12" s="270">
        <v>1046.4250000000002</v>
      </c>
      <c r="AF12" s="270">
        <v>1336.875</v>
      </c>
      <c r="AG12" s="70">
        <f>SUM(AC12:AF12)</f>
        <v>5016.3</v>
      </c>
      <c r="AH12" s="270">
        <v>1177.979957</v>
      </c>
      <c r="AI12" s="270">
        <v>1408.723043</v>
      </c>
      <c r="AJ12" s="270">
        <v>1420.0335190000001</v>
      </c>
      <c r="AK12" s="270">
        <v>1466.7455510000004</v>
      </c>
      <c r="AL12" s="70">
        <f>SUM(AH12:AK12)</f>
        <v>5473.48207</v>
      </c>
      <c r="AM12" s="270">
        <v>1315.296</v>
      </c>
      <c r="AN12" s="270">
        <v>1365.2323760000002</v>
      </c>
      <c r="AO12" s="270">
        <v>1486.0296239999996</v>
      </c>
      <c r="AP12" s="270">
        <v>1057.7715620000001</v>
      </c>
      <c r="AQ12" s="70">
        <f>SUM(AM12:AP12)</f>
        <v>5224.3295619999999</v>
      </c>
      <c r="AR12" s="270">
        <v>1409.5640000000001</v>
      </c>
      <c r="AS12" s="270">
        <v>1471.1604334622</v>
      </c>
      <c r="AT12" s="154">
        <v>1486.4392275378002</v>
      </c>
      <c r="AU12" s="154">
        <v>1108.299412999999</v>
      </c>
      <c r="AV12" s="70">
        <f>SUM(AR12:AU12)</f>
        <v>5475.4630739999993</v>
      </c>
      <c r="AW12" s="270">
        <v>1426.0527159999999</v>
      </c>
      <c r="AX12" s="270">
        <v>1484.682</v>
      </c>
      <c r="AY12" s="270">
        <v>1511.3919999999996</v>
      </c>
      <c r="AZ12" s="93">
        <v>1124.6588839999995</v>
      </c>
      <c r="BA12" s="70">
        <f>SUM(AW12:AZ12)</f>
        <v>5546.7855999999992</v>
      </c>
      <c r="BB12" s="93">
        <v>1423.04503</v>
      </c>
      <c r="BC12" s="93">
        <v>1465.3383959999999</v>
      </c>
      <c r="BD12" s="93">
        <v>1528.7414160000001</v>
      </c>
      <c r="BE12" s="93">
        <v>1053.6869369999993</v>
      </c>
      <c r="BF12" s="489">
        <v>5470.8117789999997</v>
      </c>
    </row>
    <row r="13" spans="2:58">
      <c r="B13" s="61" t="s">
        <v>178</v>
      </c>
      <c r="C13" s="86" t="s">
        <v>168</v>
      </c>
      <c r="D13" s="92">
        <v>1159.92</v>
      </c>
      <c r="E13" s="92">
        <v>1273.9369999999999</v>
      </c>
      <c r="F13" s="92">
        <v>1206.9469999999999</v>
      </c>
      <c r="G13" s="92">
        <v>1169.6500000000001</v>
      </c>
      <c r="H13" s="70">
        <f>SUM(D13:G13)</f>
        <v>4810.4539999999997</v>
      </c>
      <c r="I13" s="270">
        <v>1001.355</v>
      </c>
      <c r="J13" s="270">
        <v>1340.877</v>
      </c>
      <c r="K13" s="270">
        <v>866.46400000000006</v>
      </c>
      <c r="L13" s="270">
        <v>1381.07</v>
      </c>
      <c r="M13" s="70">
        <f>SUM(I13:L13)</f>
        <v>4589.7659999999996</v>
      </c>
      <c r="N13" s="270">
        <v>1300.173</v>
      </c>
      <c r="O13" s="270">
        <v>1348.5029999999999</v>
      </c>
      <c r="P13" s="270">
        <v>1181.93</v>
      </c>
      <c r="Q13" s="270">
        <v>916.31700000000001</v>
      </c>
      <c r="R13" s="70">
        <f>SUM(N13:Q13)</f>
        <v>4746.9229999999998</v>
      </c>
      <c r="S13" s="270">
        <v>1313.675</v>
      </c>
      <c r="T13" s="270">
        <v>1471.8209999999999</v>
      </c>
      <c r="U13" s="270">
        <v>1126</v>
      </c>
      <c r="V13" s="270">
        <v>1428.7849999999999</v>
      </c>
      <c r="W13" s="70">
        <f>SUM(S13:V13)</f>
        <v>5340.2809999999999</v>
      </c>
      <c r="X13" s="270">
        <v>1380.8979999999999</v>
      </c>
      <c r="Y13" s="270">
        <v>1094.3</v>
      </c>
      <c r="Z13" s="270">
        <v>1456</v>
      </c>
      <c r="AA13" s="270">
        <v>1359</v>
      </c>
      <c r="AB13" s="70">
        <f>SUM(X13:AA13)</f>
        <v>5290.1980000000003</v>
      </c>
      <c r="AC13" s="270">
        <v>1320.8779999999999</v>
      </c>
      <c r="AD13" s="270">
        <v>734.92200000000025</v>
      </c>
      <c r="AE13" s="270">
        <v>1463.345</v>
      </c>
      <c r="AF13" s="270">
        <v>1484.4249999999993</v>
      </c>
      <c r="AG13" s="70">
        <f>SUM(AC13:AF13)</f>
        <v>5003.57</v>
      </c>
      <c r="AH13" s="270">
        <v>1396.973</v>
      </c>
      <c r="AI13" s="270">
        <v>1478.5950000000003</v>
      </c>
      <c r="AJ13" s="270">
        <v>1445.7640000000001</v>
      </c>
      <c r="AK13" s="270">
        <v>1085.2370000000001</v>
      </c>
      <c r="AL13" s="70">
        <f>SUM(AH13:AK13)</f>
        <v>5406.5690000000004</v>
      </c>
      <c r="AM13" s="270">
        <v>1400.143</v>
      </c>
      <c r="AN13" s="270">
        <v>1439.0810000000001</v>
      </c>
      <c r="AO13" s="270">
        <v>1130.4489999999996</v>
      </c>
      <c r="AP13" s="270">
        <v>1510.8209999999999</v>
      </c>
      <c r="AQ13" s="70">
        <f>SUM(AM13:AP13)</f>
        <v>5480.4939999999997</v>
      </c>
      <c r="AR13" s="270">
        <v>1465.6790000000001</v>
      </c>
      <c r="AS13" s="270">
        <v>1306.2089999999998</v>
      </c>
      <c r="AT13" s="154">
        <v>1201.2950000000001</v>
      </c>
      <c r="AU13" s="154">
        <v>1460.3270000000002</v>
      </c>
      <c r="AV13" s="70">
        <f t="shared" ref="AV13:AV22" si="0">SUM(AR13:AU13)</f>
        <v>5433.51</v>
      </c>
      <c r="AW13" s="270">
        <v>1477.2460000000001</v>
      </c>
      <c r="AX13" s="270">
        <v>1244.4139999999998</v>
      </c>
      <c r="AY13" s="270">
        <v>1251.058</v>
      </c>
      <c r="AZ13" s="93">
        <v>1527.4570000000003</v>
      </c>
      <c r="BA13" s="70">
        <f t="shared" ref="BA13:BA14" si="1">SUM(AW13:AZ13)</f>
        <v>5500.1750000000002</v>
      </c>
      <c r="BB13" s="93">
        <v>1545.1179999999999</v>
      </c>
      <c r="BC13" s="93">
        <v>1331.0390000000002</v>
      </c>
      <c r="BD13" s="93">
        <v>1292.9474890000001</v>
      </c>
      <c r="BE13" s="93">
        <v>1595.9352839999997</v>
      </c>
      <c r="BF13" s="489">
        <v>5765.0397729999995</v>
      </c>
    </row>
    <row r="14" spans="2:58">
      <c r="B14" s="61" t="s">
        <v>461</v>
      </c>
      <c r="C14" s="86" t="s">
        <v>168</v>
      </c>
      <c r="D14" s="92">
        <v>430.63900000000001</v>
      </c>
      <c r="E14" s="92">
        <v>412.30650000000003</v>
      </c>
      <c r="F14" s="92">
        <v>727.00649999999996</v>
      </c>
      <c r="G14" s="92">
        <v>676.70399999999995</v>
      </c>
      <c r="H14" s="70">
        <f>SUM(D14:G14)</f>
        <v>2246.6559999999999</v>
      </c>
      <c r="I14" s="270">
        <v>506.86099999999999</v>
      </c>
      <c r="J14" s="270">
        <v>675.32299999999998</v>
      </c>
      <c r="K14" s="270">
        <v>662.23699999999997</v>
      </c>
      <c r="L14" s="270">
        <v>406.3125</v>
      </c>
      <c r="M14" s="70">
        <f>SUM(I14:L14)</f>
        <v>2250.7334999999998</v>
      </c>
      <c r="N14" s="270">
        <v>497.04700000000003</v>
      </c>
      <c r="O14" s="270">
        <v>450.68700000000001</v>
      </c>
      <c r="P14" s="270">
        <v>704.33020849999991</v>
      </c>
      <c r="Q14" s="270">
        <v>690.75099999999998</v>
      </c>
      <c r="R14" s="70">
        <f>SUM(N14:Q14)</f>
        <v>2342.8152085000002</v>
      </c>
      <c r="S14" s="270">
        <v>596.60897650000004</v>
      </c>
      <c r="T14" s="270">
        <v>376.06919249999999</v>
      </c>
      <c r="U14" s="270">
        <v>741</v>
      </c>
      <c r="V14" s="270">
        <v>652.57933099999991</v>
      </c>
      <c r="W14" s="70">
        <f>SUM(S14:V14)</f>
        <v>2366.2574999999997</v>
      </c>
      <c r="X14" s="270">
        <v>622.14949999999999</v>
      </c>
      <c r="Y14" s="270">
        <v>692.67250000000001</v>
      </c>
      <c r="Z14" s="270">
        <v>708</v>
      </c>
      <c r="AA14" s="270">
        <v>678</v>
      </c>
      <c r="AB14" s="70">
        <f>SUM(X14:AA14)</f>
        <v>2700.8220000000001</v>
      </c>
      <c r="AC14" s="270">
        <v>589.62599999999998</v>
      </c>
      <c r="AD14" s="270">
        <v>545.52400000000011</v>
      </c>
      <c r="AE14" s="270">
        <v>632.2969999999998</v>
      </c>
      <c r="AF14" s="270">
        <v>629.40450000000033</v>
      </c>
      <c r="AG14" s="70">
        <f>SUM(AC14:AF14)</f>
        <v>2396.8515000000002</v>
      </c>
      <c r="AH14" s="270">
        <v>681.03851300000008</v>
      </c>
      <c r="AI14" s="270">
        <v>424.09048699999983</v>
      </c>
      <c r="AJ14" s="270">
        <v>724.12772600000005</v>
      </c>
      <c r="AK14" s="270">
        <v>753.04327400000022</v>
      </c>
      <c r="AL14" s="70">
        <f>SUM(AH14:AK14)</f>
        <v>2582.3000000000002</v>
      </c>
      <c r="AM14" s="270">
        <f>1462.438*0.5</f>
        <v>731.21900000000005</v>
      </c>
      <c r="AN14" s="270">
        <v>786.64933099999962</v>
      </c>
      <c r="AO14" s="270">
        <v>796.85966900000039</v>
      </c>
      <c r="AP14" s="270">
        <v>788.15000000000009</v>
      </c>
      <c r="AQ14" s="70">
        <f>SUM(AM14:AP14)</f>
        <v>3102.8780000000002</v>
      </c>
      <c r="AR14" s="270">
        <v>643.66649904919996</v>
      </c>
      <c r="AS14" s="270">
        <v>736.37375822559989</v>
      </c>
      <c r="AT14" s="154">
        <v>701.93024272520006</v>
      </c>
      <c r="AU14" s="154">
        <v>788.23602699999992</v>
      </c>
      <c r="AV14" s="70">
        <f t="shared" si="0"/>
        <v>2870.2065269999998</v>
      </c>
      <c r="AW14" s="270">
        <v>675.78087100000005</v>
      </c>
      <c r="AX14" s="270">
        <v>580.49395300000003</v>
      </c>
      <c r="AY14" s="270">
        <v>810.55148399999973</v>
      </c>
      <c r="AZ14" s="93">
        <v>805.03641100000095</v>
      </c>
      <c r="BA14" s="70">
        <f t="shared" si="1"/>
        <v>2871.8627190000007</v>
      </c>
      <c r="BB14" s="93">
        <v>756.11082250000004</v>
      </c>
      <c r="BC14" s="93">
        <v>776.47963249999998</v>
      </c>
      <c r="BD14" s="93">
        <v>786.88650250000001</v>
      </c>
      <c r="BE14" s="93">
        <v>794.50775950000047</v>
      </c>
      <c r="BF14" s="489">
        <v>3113.9847170000003</v>
      </c>
    </row>
    <row r="15" spans="2:58">
      <c r="B15" s="61" t="s">
        <v>11</v>
      </c>
      <c r="C15" s="86" t="s">
        <v>168</v>
      </c>
      <c r="D15" s="92">
        <v>11.755644</v>
      </c>
      <c r="E15" s="92">
        <v>91.4590405</v>
      </c>
      <c r="F15" s="92">
        <v>62.232724499999996</v>
      </c>
      <c r="G15" s="92">
        <v>22.0745</v>
      </c>
      <c r="H15" s="70">
        <f>SUM(D15:G15)</f>
        <v>187.52190899999999</v>
      </c>
      <c r="I15" s="270">
        <v>5</v>
      </c>
      <c r="J15" s="270">
        <v>73</v>
      </c>
      <c r="K15" s="270">
        <v>134.631</v>
      </c>
      <c r="L15" s="270">
        <v>99.131999999999977</v>
      </c>
      <c r="M15" s="70">
        <f>SUM(I15:L15)</f>
        <v>311.76299999999998</v>
      </c>
      <c r="N15" s="270">
        <v>25.634</v>
      </c>
      <c r="O15" s="270">
        <v>117.29795</v>
      </c>
      <c r="P15" s="270">
        <v>136.84298800000002</v>
      </c>
      <c r="Q15" s="270">
        <v>79.159246499999995</v>
      </c>
      <c r="R15" s="70">
        <f>SUM(N15:Q15)</f>
        <v>358.93418450000001</v>
      </c>
      <c r="S15" s="270">
        <v>55.567765000000001</v>
      </c>
      <c r="T15" s="270">
        <v>130.7033855</v>
      </c>
      <c r="U15" s="270">
        <v>140.5</v>
      </c>
      <c r="V15" s="270">
        <v>82.679349499999972</v>
      </c>
      <c r="W15" s="70">
        <f>SUM(S15:V15)</f>
        <v>409.45049999999992</v>
      </c>
      <c r="X15" s="270">
        <v>40.5</v>
      </c>
      <c r="Y15" s="270">
        <v>140.25700000000001</v>
      </c>
      <c r="Z15" s="270">
        <v>151</v>
      </c>
      <c r="AA15" s="270">
        <v>111</v>
      </c>
      <c r="AB15" s="70">
        <f>SUM(X15:AA15)</f>
        <v>442.75700000000001</v>
      </c>
      <c r="AC15" s="270">
        <v>53.415999999999997</v>
      </c>
      <c r="AD15" s="270">
        <v>142.684</v>
      </c>
      <c r="AE15" s="270">
        <v>150.376</v>
      </c>
      <c r="AF15" s="270">
        <v>86.119000000000028</v>
      </c>
      <c r="AG15" s="70">
        <f>SUM(AC15:AF15)</f>
        <v>432.59500000000003</v>
      </c>
      <c r="AH15" s="270">
        <v>72.226410999999999</v>
      </c>
      <c r="AI15" s="270">
        <v>149.45058899999998</v>
      </c>
      <c r="AJ15" s="270">
        <v>151.08678400000002</v>
      </c>
      <c r="AK15" s="270">
        <v>91.558918000000006</v>
      </c>
      <c r="AL15" s="70">
        <f>SUM(AH15:AK15)</f>
        <v>464.32270199999999</v>
      </c>
      <c r="AM15" s="270">
        <f>141.03*0.5</f>
        <v>70.515000000000001</v>
      </c>
      <c r="AN15" s="270">
        <v>140.12210850000002</v>
      </c>
      <c r="AO15" s="270">
        <v>150.25789149999997</v>
      </c>
      <c r="AP15" s="270">
        <v>100.11900000000001</v>
      </c>
      <c r="AQ15" s="70">
        <f>SUM(AM15:AP15)</f>
        <v>461.01400000000001</v>
      </c>
      <c r="AR15" s="270">
        <v>62.564230500000001</v>
      </c>
      <c r="AS15" s="270">
        <v>138.50323299999999</v>
      </c>
      <c r="AT15" s="154">
        <v>150.48686999999998</v>
      </c>
      <c r="AU15" s="154">
        <v>75.187765000000013</v>
      </c>
      <c r="AV15" s="70">
        <f t="shared" si="0"/>
        <v>426.7420985</v>
      </c>
      <c r="AW15" s="270">
        <v>42.701999999999998</v>
      </c>
      <c r="AX15" s="270">
        <v>122.42000000000002</v>
      </c>
      <c r="AY15" s="270">
        <v>131.436418</v>
      </c>
      <c r="AZ15" s="93">
        <v>30.742500000000007</v>
      </c>
      <c r="BA15" s="70">
        <f>SUM(AW15:AZ15)</f>
        <v>327.30091800000002</v>
      </c>
      <c r="BB15" s="93">
        <v>0</v>
      </c>
      <c r="BC15" s="93">
        <v>108.0765</v>
      </c>
      <c r="BD15" s="93">
        <v>145.08043649999996</v>
      </c>
      <c r="BE15" s="93">
        <v>94.992851499999972</v>
      </c>
      <c r="BF15" s="489">
        <v>348.14978799999994</v>
      </c>
    </row>
    <row r="16" spans="2:58">
      <c r="B16" s="60" t="s">
        <v>179</v>
      </c>
      <c r="C16" s="166" t="s">
        <v>168</v>
      </c>
      <c r="D16" s="272">
        <f>SUM(D12:D15)</f>
        <v>2709.644401</v>
      </c>
      <c r="E16" s="272">
        <f>SUM(E12:E15)</f>
        <v>2983.9517375</v>
      </c>
      <c r="F16" s="272">
        <f>SUM(F12:F15)</f>
        <v>3252.1162034999998</v>
      </c>
      <c r="G16" s="272">
        <f>SUM(G12:G15)</f>
        <v>3166.6389530000001</v>
      </c>
      <c r="H16" s="71">
        <f>SUM(H12:H15)</f>
        <v>12112.351294999997</v>
      </c>
      <c r="I16" s="272">
        <f t="shared" ref="I16:AQ16" si="2">SUM(I12:I15)</f>
        <v>2317.7170000000001</v>
      </c>
      <c r="J16" s="272">
        <f t="shared" si="2"/>
        <v>3382.8363719999998</v>
      </c>
      <c r="K16" s="272">
        <f t="shared" si="2"/>
        <v>2960.6665430000003</v>
      </c>
      <c r="L16" s="272">
        <f t="shared" si="2"/>
        <v>3251.9105</v>
      </c>
      <c r="M16" s="71">
        <f t="shared" si="2"/>
        <v>11913.130415</v>
      </c>
      <c r="N16" s="272">
        <f t="shared" si="2"/>
        <v>3033.1197239999997</v>
      </c>
      <c r="O16" s="272">
        <f t="shared" si="2"/>
        <v>3214.5469499999999</v>
      </c>
      <c r="P16" s="272">
        <f t="shared" si="2"/>
        <v>2922.9188105000003</v>
      </c>
      <c r="Q16" s="272">
        <f t="shared" si="2"/>
        <v>3001.7332465000004</v>
      </c>
      <c r="R16" s="71">
        <f t="shared" si="2"/>
        <v>12172.318731000001</v>
      </c>
      <c r="S16" s="272">
        <f t="shared" si="2"/>
        <v>3242.4080985000001</v>
      </c>
      <c r="T16" s="272">
        <f t="shared" si="2"/>
        <v>3306.3065850000003</v>
      </c>
      <c r="U16" s="272">
        <f t="shared" si="2"/>
        <v>3346.5</v>
      </c>
      <c r="V16" s="272">
        <f t="shared" si="2"/>
        <v>3488.5083164999996</v>
      </c>
      <c r="W16" s="71">
        <f t="shared" si="2"/>
        <v>13383.722999999998</v>
      </c>
      <c r="X16" s="272">
        <f t="shared" si="2"/>
        <v>3306.1505000000002</v>
      </c>
      <c r="Y16" s="272">
        <f t="shared" si="2"/>
        <v>3363.4405000000002</v>
      </c>
      <c r="Z16" s="272">
        <f t="shared" si="2"/>
        <v>3531</v>
      </c>
      <c r="AA16" s="272">
        <f t="shared" si="2"/>
        <v>3621</v>
      </c>
      <c r="AB16" s="71">
        <f t="shared" si="2"/>
        <v>13821.591</v>
      </c>
      <c r="AC16" s="272">
        <f t="shared" si="2"/>
        <v>3348.0870000000004</v>
      </c>
      <c r="AD16" s="272">
        <f t="shared" si="2"/>
        <v>2671.9630000000006</v>
      </c>
      <c r="AE16" s="272">
        <f t="shared" si="2"/>
        <v>3292.4430000000002</v>
      </c>
      <c r="AF16" s="272">
        <f t="shared" si="2"/>
        <v>3536.8235</v>
      </c>
      <c r="AG16" s="71">
        <f t="shared" si="2"/>
        <v>12849.316499999999</v>
      </c>
      <c r="AH16" s="272">
        <f t="shared" si="2"/>
        <v>3328.217881</v>
      </c>
      <c r="AI16" s="272">
        <f t="shared" si="2"/>
        <v>3460.8591190000002</v>
      </c>
      <c r="AJ16" s="272">
        <f t="shared" si="2"/>
        <v>3741.0120290000004</v>
      </c>
      <c r="AK16" s="272">
        <f t="shared" si="2"/>
        <v>3396.5847430000008</v>
      </c>
      <c r="AL16" s="71">
        <f t="shared" si="2"/>
        <v>13926.673772</v>
      </c>
      <c r="AM16" s="272">
        <f t="shared" si="2"/>
        <v>3517.1730000000002</v>
      </c>
      <c r="AN16" s="272">
        <f t="shared" si="2"/>
        <v>3731.0848154999999</v>
      </c>
      <c r="AO16" s="272">
        <f t="shared" si="2"/>
        <v>3563.5961844999997</v>
      </c>
      <c r="AP16" s="272">
        <f t="shared" si="2"/>
        <v>3456.861562</v>
      </c>
      <c r="AQ16" s="71">
        <f t="shared" si="2"/>
        <v>14268.715561999999</v>
      </c>
      <c r="AR16" s="272">
        <f>SUM(AR12:AR15)</f>
        <v>3581.4737295492005</v>
      </c>
      <c r="AS16" s="272">
        <f>SUM(AS12:AS15)</f>
        <v>3652.2464246877994</v>
      </c>
      <c r="AT16" s="272">
        <f>SUM(AT12:AT15)</f>
        <v>3540.1513402630007</v>
      </c>
      <c r="AU16" s="272">
        <f>SUM(AU12:AU15)</f>
        <v>3432.0502049999991</v>
      </c>
      <c r="AV16" s="71">
        <f t="shared" si="0"/>
        <v>14205.921699500001</v>
      </c>
      <c r="AW16" s="272">
        <f>SUM(AW12:AW15)</f>
        <v>3621.7815870000004</v>
      </c>
      <c r="AX16" s="272">
        <f>SUM(AX12:AX15)</f>
        <v>3432.0099529999998</v>
      </c>
      <c r="AY16" s="272">
        <f>SUM(AY12:AY15)</f>
        <v>3704.4379019999997</v>
      </c>
      <c r="AZ16" s="272">
        <f>SUM(AZ12:AZ15)</f>
        <v>3487.8947950000006</v>
      </c>
      <c r="BA16" s="71">
        <f t="shared" ref="BA16" si="3">SUM(AW16:AZ16)</f>
        <v>14246.124237</v>
      </c>
      <c r="BB16" s="475">
        <f>SUM(BB12:BB15)</f>
        <v>3724.2738524999995</v>
      </c>
      <c r="BC16" s="475">
        <f>SUM(BC12:BC15)</f>
        <v>3680.9335284999997</v>
      </c>
      <c r="BD16" s="475">
        <f>SUM(BD12:BD15)</f>
        <v>3753.6558439999999</v>
      </c>
      <c r="BE16" s="475">
        <f t="shared" ref="BE16:BF16" si="4">SUM(BE12:BE15)</f>
        <v>3539.1228319999991</v>
      </c>
      <c r="BF16" s="490">
        <f t="shared" si="4"/>
        <v>14697.986057</v>
      </c>
    </row>
    <row r="17" spans="2:58">
      <c r="B17" s="271"/>
      <c r="C17" s="57"/>
      <c r="D17" s="271"/>
      <c r="E17" s="271"/>
      <c r="F17" s="271"/>
      <c r="G17" s="271"/>
      <c r="H17" s="70"/>
      <c r="I17" s="270"/>
      <c r="J17" s="270"/>
      <c r="K17" s="270"/>
      <c r="L17" s="270"/>
      <c r="M17" s="70"/>
      <c r="N17" s="270"/>
      <c r="O17" s="270"/>
      <c r="P17" s="270"/>
      <c r="Q17" s="270"/>
      <c r="R17" s="70"/>
      <c r="V17" s="270"/>
      <c r="W17" s="70"/>
      <c r="AI17" s="356"/>
      <c r="AJ17" s="356"/>
      <c r="AM17" s="376"/>
      <c r="AN17" s="376"/>
      <c r="AO17" s="376"/>
      <c r="AQ17" s="411"/>
      <c r="AR17" s="376"/>
      <c r="AT17" s="154"/>
      <c r="AU17" s="154"/>
      <c r="AV17" s="70"/>
      <c r="AW17" s="376"/>
      <c r="AX17" s="376"/>
      <c r="BB17" s="93"/>
    </row>
    <row r="18" spans="2:58">
      <c r="B18" s="61" t="s">
        <v>12</v>
      </c>
      <c r="C18" s="86" t="s">
        <v>168</v>
      </c>
      <c r="D18" s="92">
        <v>1257.6520799999998</v>
      </c>
      <c r="E18" s="92">
        <v>1418.50827</v>
      </c>
      <c r="F18" s="92">
        <v>1441.303619</v>
      </c>
      <c r="G18" s="92">
        <v>832.18936900000017</v>
      </c>
      <c r="H18" s="70">
        <f>SUM(D18:G18)</f>
        <v>4949.6533380000001</v>
      </c>
      <c r="I18" s="270">
        <v>1296.9012299999999</v>
      </c>
      <c r="J18" s="270">
        <v>1495.4588450000001</v>
      </c>
      <c r="K18" s="270">
        <v>1106.2974889999998</v>
      </c>
      <c r="L18" s="270">
        <v>1509.270123</v>
      </c>
      <c r="M18" s="70">
        <f>SUM(I18:L18)</f>
        <v>5407.9276870000003</v>
      </c>
      <c r="N18" s="270">
        <v>1200.664636</v>
      </c>
      <c r="O18" s="270">
        <v>1221.5132290000001</v>
      </c>
      <c r="P18" s="270">
        <v>1559.6654719999997</v>
      </c>
      <c r="Q18" s="270">
        <v>1680.644123</v>
      </c>
      <c r="R18" s="70">
        <f>SUM(N18:Q18)</f>
        <v>5662.4874600000003</v>
      </c>
      <c r="S18" s="93">
        <v>1526.5984330000001</v>
      </c>
      <c r="T18" s="93">
        <v>1560.1120449999999</v>
      </c>
      <c r="U18" s="93">
        <v>1650.8263549999999</v>
      </c>
      <c r="V18" s="270">
        <v>1187.3387620000001</v>
      </c>
      <c r="W18" s="70">
        <f>SUM(S18:V18)</f>
        <v>5924.8755950000004</v>
      </c>
      <c r="X18" s="93">
        <v>1515.6050080000002</v>
      </c>
      <c r="Y18" s="93">
        <v>1610.5615849999997</v>
      </c>
      <c r="Z18" s="93">
        <v>1630.0456700000004</v>
      </c>
      <c r="AA18" s="93">
        <v>1574.4572189999999</v>
      </c>
      <c r="AB18" s="70">
        <f>SUM(X18:AA18)</f>
        <v>6330.6694820000002</v>
      </c>
      <c r="AC18" s="270">
        <v>1239.996474</v>
      </c>
      <c r="AD18" s="270">
        <v>875.84155699999974</v>
      </c>
      <c r="AE18" s="270">
        <v>1388.1619690000002</v>
      </c>
      <c r="AF18" s="270">
        <v>1360.0052589999996</v>
      </c>
      <c r="AG18" s="70">
        <f>SUM(AC18:AF18)</f>
        <v>4864.0052589999996</v>
      </c>
      <c r="AH18" s="270">
        <v>1264.667451</v>
      </c>
      <c r="AI18" s="270">
        <v>1461.7133160000001</v>
      </c>
      <c r="AJ18" s="270">
        <v>599.93856856430466</v>
      </c>
      <c r="AK18" s="270">
        <v>1259.2142260000003</v>
      </c>
      <c r="AL18" s="70">
        <f>SUM(AH18:AK18)</f>
        <v>4585.5335615643053</v>
      </c>
      <c r="AM18" s="270">
        <v>979.53734899999984</v>
      </c>
      <c r="AN18" s="270">
        <v>1330.5476970000004</v>
      </c>
      <c r="AO18" s="270">
        <v>1506.8138290000002</v>
      </c>
      <c r="AP18" s="270">
        <v>1441.3306349999998</v>
      </c>
      <c r="AQ18" s="70">
        <f>SUM(AM18:AP18)</f>
        <v>5258.2295100000001</v>
      </c>
      <c r="AR18" s="270">
        <v>1278.5096559999999</v>
      </c>
      <c r="AS18" s="270">
        <v>1402.9816480000002</v>
      </c>
      <c r="AT18" s="154">
        <v>1158.433436</v>
      </c>
      <c r="AU18" s="154">
        <v>1172.5602949999995</v>
      </c>
      <c r="AV18" s="70">
        <f t="shared" si="0"/>
        <v>5012.4850349999997</v>
      </c>
      <c r="AW18" s="270">
        <v>943.04795899999988</v>
      </c>
      <c r="AX18" s="270">
        <v>787.7291190000002</v>
      </c>
      <c r="AY18" s="270">
        <v>1430.8414950000001</v>
      </c>
      <c r="AZ18" s="93">
        <v>1457.0804989999992</v>
      </c>
      <c r="BA18" s="70">
        <f t="shared" ref="BA18:BA20" si="5">SUM(AW18:AZ18)</f>
        <v>4618.6990719999994</v>
      </c>
      <c r="BB18" s="93">
        <v>1337.958363</v>
      </c>
      <c r="BC18" s="93">
        <v>1450.7848449999999</v>
      </c>
      <c r="BD18" s="93">
        <v>1541.5464030000005</v>
      </c>
      <c r="BE18" s="93">
        <v>1555.9935059999996</v>
      </c>
      <c r="BF18" s="489">
        <v>5886.2831169999999</v>
      </c>
    </row>
    <row r="19" spans="2:58">
      <c r="B19" s="61" t="s">
        <v>13</v>
      </c>
      <c r="C19" s="86" t="s">
        <v>168</v>
      </c>
      <c r="D19" s="92">
        <v>64.810896999999997</v>
      </c>
      <c r="E19" s="92">
        <v>91.94095200000001</v>
      </c>
      <c r="F19" s="92">
        <v>95.194648199999989</v>
      </c>
      <c r="G19" s="92">
        <v>76.799443999999994</v>
      </c>
      <c r="H19" s="70">
        <f>SUM(D19:G19)</f>
        <v>328.74594119999995</v>
      </c>
      <c r="I19" s="270">
        <v>66.230817999999999</v>
      </c>
      <c r="J19" s="270">
        <v>105.34232900000001</v>
      </c>
      <c r="K19" s="270">
        <v>84.580001999999993</v>
      </c>
      <c r="L19" s="270">
        <v>98.152842000000007</v>
      </c>
      <c r="M19" s="70">
        <f>SUM(I19:L19)</f>
        <v>354.30599100000001</v>
      </c>
      <c r="N19" s="270">
        <v>60.834170000000007</v>
      </c>
      <c r="O19" s="270">
        <v>91.182736000000006</v>
      </c>
      <c r="P19" s="270">
        <v>111.58048600000001</v>
      </c>
      <c r="Q19" s="270">
        <v>109.356883</v>
      </c>
      <c r="R19" s="70">
        <f>SUM(N19:Q19)</f>
        <v>372.954275</v>
      </c>
      <c r="S19" s="93">
        <v>76.676327880000002</v>
      </c>
      <c r="T19" s="93">
        <v>117.25305400000001</v>
      </c>
      <c r="U19" s="93">
        <v>119.87037400000001</v>
      </c>
      <c r="V19" s="270">
        <v>92.204089999999994</v>
      </c>
      <c r="W19" s="70">
        <f>SUM(S19:V19)</f>
        <v>406.00384588000003</v>
      </c>
      <c r="X19" s="93">
        <v>79.009140000000002</v>
      </c>
      <c r="Y19" s="93">
        <v>122.594436</v>
      </c>
      <c r="Z19" s="93">
        <v>123.059583</v>
      </c>
      <c r="AA19" s="217">
        <v>111.354929</v>
      </c>
      <c r="AB19" s="70">
        <f>SUM(X19:AA19)</f>
        <v>436.01808800000003</v>
      </c>
      <c r="AC19" s="270">
        <v>72.13035099999999</v>
      </c>
      <c r="AD19" s="270">
        <v>81.991499000000005</v>
      </c>
      <c r="AE19" s="270">
        <v>110.43101799999999</v>
      </c>
      <c r="AF19" s="270">
        <v>99.250208999999984</v>
      </c>
      <c r="AG19" s="70">
        <f>SUM(AC19:AF19)</f>
        <v>363.80307699999997</v>
      </c>
      <c r="AH19" s="270">
        <v>68.961654999999993</v>
      </c>
      <c r="AI19" s="270">
        <v>119.22552800000001</v>
      </c>
      <c r="AJ19" s="270">
        <v>38.339200000000005</v>
      </c>
      <c r="AK19" s="270">
        <v>94.526566000000003</v>
      </c>
      <c r="AL19" s="70">
        <f>SUM(AH19:AK19)</f>
        <v>321.05294900000001</v>
      </c>
      <c r="AM19" s="270">
        <v>69.443754000000013</v>
      </c>
      <c r="AN19" s="270">
        <v>93.688409999999976</v>
      </c>
      <c r="AO19" s="270">
        <v>104.595392</v>
      </c>
      <c r="AP19" s="270">
        <v>105.19282899999996</v>
      </c>
      <c r="AQ19" s="70">
        <f>SUM(AM19:AP19)</f>
        <v>372.92038499999995</v>
      </c>
      <c r="AR19" s="270">
        <v>76.296818999999999</v>
      </c>
      <c r="AS19" s="270">
        <v>117.05291200000002</v>
      </c>
      <c r="AT19" s="154">
        <v>93.738521999999989</v>
      </c>
      <c r="AU19" s="154">
        <v>87.238539999999915</v>
      </c>
      <c r="AV19" s="70">
        <f t="shared" si="0"/>
        <v>374.32679299999995</v>
      </c>
      <c r="AW19" s="270">
        <v>61.112491000000006</v>
      </c>
      <c r="AX19" s="270">
        <v>56.321863000000008</v>
      </c>
      <c r="AY19" s="270">
        <v>85.138497000000001</v>
      </c>
      <c r="AZ19" s="93">
        <v>90.427148999999986</v>
      </c>
      <c r="BA19" s="70">
        <f t="shared" si="5"/>
        <v>293</v>
      </c>
      <c r="BB19" s="93">
        <v>75.107623999999987</v>
      </c>
      <c r="BC19" s="93">
        <v>105.46709899999999</v>
      </c>
      <c r="BD19" s="93">
        <v>100.623955</v>
      </c>
      <c r="BE19" s="93">
        <v>114.26606099999998</v>
      </c>
      <c r="BF19" s="489">
        <v>395.46473899999995</v>
      </c>
    </row>
    <row r="20" spans="2:58">
      <c r="B20" s="60" t="s">
        <v>471</v>
      </c>
      <c r="C20" s="166" t="s">
        <v>168</v>
      </c>
      <c r="D20" s="272">
        <f>SUM(D18:D19)</f>
        <v>1322.4629769999999</v>
      </c>
      <c r="E20" s="272">
        <f>SUM(E18:E19)</f>
        <v>1510.449222</v>
      </c>
      <c r="F20" s="272">
        <f>SUM(F18:F19)</f>
        <v>1536.4982672000001</v>
      </c>
      <c r="G20" s="272">
        <f>SUM(G18:G19)</f>
        <v>908.98881300000016</v>
      </c>
      <c r="H20" s="71">
        <f>SUM(H18:H19)</f>
        <v>5278.3992791999999</v>
      </c>
      <c r="I20" s="272">
        <f t="shared" ref="I20:AU20" si="6">SUM(I18:I19)</f>
        <v>1363.1320479999999</v>
      </c>
      <c r="J20" s="272">
        <f t="shared" si="6"/>
        <v>1600.8011740000002</v>
      </c>
      <c r="K20" s="272">
        <f t="shared" si="6"/>
        <v>1190.8774909999997</v>
      </c>
      <c r="L20" s="272">
        <f t="shared" si="6"/>
        <v>1607.422965</v>
      </c>
      <c r="M20" s="71">
        <f>SUM(M18:M19)</f>
        <v>5762.2336780000005</v>
      </c>
      <c r="N20" s="272">
        <f t="shared" si="6"/>
        <v>1261.4988060000001</v>
      </c>
      <c r="O20" s="272">
        <f t="shared" si="6"/>
        <v>1312.6959650000001</v>
      </c>
      <c r="P20" s="272">
        <f t="shared" si="6"/>
        <v>1671.2459579999997</v>
      </c>
      <c r="Q20" s="272">
        <f t="shared" si="6"/>
        <v>1790.001006</v>
      </c>
      <c r="R20" s="71">
        <f>SUM(R18:R19)</f>
        <v>6035.4417350000003</v>
      </c>
      <c r="S20" s="272">
        <f t="shared" si="6"/>
        <v>1603.27476088</v>
      </c>
      <c r="T20" s="272">
        <f t="shared" si="6"/>
        <v>1677.3650989999999</v>
      </c>
      <c r="U20" s="272">
        <f t="shared" si="6"/>
        <v>1770.696729</v>
      </c>
      <c r="V20" s="272">
        <f t="shared" si="6"/>
        <v>1279.542852</v>
      </c>
      <c r="W20" s="71">
        <f t="shared" si="6"/>
        <v>6330.8794408800004</v>
      </c>
      <c r="X20" s="272">
        <f t="shared" si="6"/>
        <v>1594.6141480000001</v>
      </c>
      <c r="Y20" s="272">
        <f t="shared" si="6"/>
        <v>1733.1560209999998</v>
      </c>
      <c r="Z20" s="272">
        <f t="shared" si="6"/>
        <v>1753.1052530000004</v>
      </c>
      <c r="AA20" s="272">
        <f t="shared" si="6"/>
        <v>1685.812148</v>
      </c>
      <c r="AB20" s="71">
        <f t="shared" si="6"/>
        <v>6766.6875700000001</v>
      </c>
      <c r="AC20" s="272">
        <f t="shared" si="6"/>
        <v>1312.1268250000001</v>
      </c>
      <c r="AD20" s="272">
        <f t="shared" si="6"/>
        <v>957.83305599999971</v>
      </c>
      <c r="AE20" s="272">
        <f t="shared" si="6"/>
        <v>1498.5929870000002</v>
      </c>
      <c r="AF20" s="272">
        <f t="shared" si="6"/>
        <v>1459.2554679999996</v>
      </c>
      <c r="AG20" s="71">
        <f t="shared" si="6"/>
        <v>5227.8083359999991</v>
      </c>
      <c r="AH20" s="272">
        <f t="shared" si="6"/>
        <v>1333.6291060000001</v>
      </c>
      <c r="AI20" s="272">
        <f t="shared" si="6"/>
        <v>1580.938844</v>
      </c>
      <c r="AJ20" s="272">
        <f t="shared" si="6"/>
        <v>638.27776856430467</v>
      </c>
      <c r="AK20" s="272">
        <f t="shared" si="6"/>
        <v>1353.7407920000003</v>
      </c>
      <c r="AL20" s="71">
        <f t="shared" si="6"/>
        <v>4906.5865105643052</v>
      </c>
      <c r="AM20" s="272">
        <f t="shared" si="6"/>
        <v>1048.9811029999998</v>
      </c>
      <c r="AN20" s="272">
        <f t="shared" si="6"/>
        <v>1424.2361070000004</v>
      </c>
      <c r="AO20" s="272">
        <f t="shared" si="6"/>
        <v>1611.4092210000001</v>
      </c>
      <c r="AP20" s="272">
        <f t="shared" si="6"/>
        <v>1546.5234639999999</v>
      </c>
      <c r="AQ20" s="71">
        <f t="shared" si="6"/>
        <v>5631.1498950000005</v>
      </c>
      <c r="AR20" s="272">
        <f t="shared" si="6"/>
        <v>1354.8064749999999</v>
      </c>
      <c r="AS20" s="272">
        <f t="shared" si="6"/>
        <v>1520.0345600000003</v>
      </c>
      <c r="AT20" s="272">
        <f t="shared" si="6"/>
        <v>1252.1719579999999</v>
      </c>
      <c r="AU20" s="272">
        <f t="shared" si="6"/>
        <v>1259.7988349999994</v>
      </c>
      <c r="AV20" s="71">
        <f t="shared" si="0"/>
        <v>5386.8118279999999</v>
      </c>
      <c r="AW20" s="272">
        <f t="shared" ref="AW20:AX20" si="7">SUM(AW18:AW19)</f>
        <v>1004.1604499999999</v>
      </c>
      <c r="AX20" s="272">
        <f t="shared" si="7"/>
        <v>844.0509820000002</v>
      </c>
      <c r="AY20" s="272">
        <f t="shared" ref="AY20:AZ20" si="8">SUM(AY18:AY19)</f>
        <v>1515.979992</v>
      </c>
      <c r="AZ20" s="272">
        <f t="shared" si="8"/>
        <v>1547.5076479999993</v>
      </c>
      <c r="BA20" s="71">
        <f t="shared" si="5"/>
        <v>4911.6990719999994</v>
      </c>
      <c r="BB20" s="475">
        <f t="shared" ref="BB20" si="9">SUM(BB18:BB19)</f>
        <v>1413.065987</v>
      </c>
      <c r="BC20" s="475">
        <f>SUM(BC18:BC19)</f>
        <v>1556.2519439999999</v>
      </c>
      <c r="BD20" s="475">
        <f>SUM(BD18:BD19)</f>
        <v>1642.1703580000005</v>
      </c>
      <c r="BE20" s="475">
        <f t="shared" ref="BE20:BF20" si="10">SUM(BE18:BE19)</f>
        <v>1670.2595669999996</v>
      </c>
      <c r="BF20" s="490">
        <f t="shared" si="10"/>
        <v>6281.747856</v>
      </c>
    </row>
    <row r="21" spans="2:58">
      <c r="B21" s="271"/>
      <c r="C21" s="57"/>
      <c r="D21" s="271"/>
      <c r="E21" s="271"/>
      <c r="F21" s="271"/>
      <c r="G21" s="271"/>
      <c r="H21" s="70"/>
      <c r="I21" s="270"/>
      <c r="J21" s="270"/>
      <c r="K21" s="270"/>
      <c r="L21" s="270"/>
      <c r="M21" s="70"/>
      <c r="N21" s="270"/>
      <c r="O21" s="270"/>
      <c r="P21" s="270"/>
      <c r="Q21" s="270"/>
      <c r="R21" s="70"/>
      <c r="V21" s="270"/>
      <c r="W21" s="70"/>
      <c r="AA21" s="375"/>
      <c r="AB21" s="375"/>
      <c r="AG21" s="375"/>
      <c r="AL21" s="375"/>
      <c r="AM21" s="376"/>
      <c r="AN21" s="376"/>
      <c r="AO21" s="376"/>
      <c r="AR21" s="376"/>
      <c r="AT21" s="154"/>
      <c r="AU21" s="154"/>
      <c r="AV21" s="70"/>
      <c r="AW21" s="376"/>
      <c r="AX21" s="376"/>
      <c r="AY21" s="376"/>
      <c r="BB21" s="93"/>
      <c r="BC21" s="93"/>
    </row>
    <row r="22" spans="2:58" ht="13.8" thickBot="1">
      <c r="B22" s="62" t="s">
        <v>163</v>
      </c>
      <c r="C22" s="167" t="s">
        <v>168</v>
      </c>
      <c r="D22" s="273">
        <f t="shared" ref="D22:AQ22" si="11">SUM(D16,D20)</f>
        <v>4032.1073779999997</v>
      </c>
      <c r="E22" s="273">
        <f t="shared" si="11"/>
        <v>4494.4009594999998</v>
      </c>
      <c r="F22" s="273">
        <f t="shared" si="11"/>
        <v>4788.6144707000003</v>
      </c>
      <c r="G22" s="273">
        <f t="shared" si="11"/>
        <v>4075.6277660000005</v>
      </c>
      <c r="H22" s="72">
        <f t="shared" si="11"/>
        <v>17390.750574199996</v>
      </c>
      <c r="I22" s="273">
        <f t="shared" si="11"/>
        <v>3680.849048</v>
      </c>
      <c r="J22" s="273">
        <f t="shared" si="11"/>
        <v>4983.6375459999999</v>
      </c>
      <c r="K22" s="273">
        <f t="shared" si="11"/>
        <v>4151.5440340000005</v>
      </c>
      <c r="L22" s="273">
        <f t="shared" si="11"/>
        <v>4859.3334649999997</v>
      </c>
      <c r="M22" s="72">
        <f t="shared" si="11"/>
        <v>17675.364093</v>
      </c>
      <c r="N22" s="273">
        <f t="shared" si="11"/>
        <v>4294.6185299999997</v>
      </c>
      <c r="O22" s="273">
        <f t="shared" si="11"/>
        <v>4527.2429149999998</v>
      </c>
      <c r="P22" s="273">
        <f t="shared" si="11"/>
        <v>4594.1647684999998</v>
      </c>
      <c r="Q22" s="273">
        <f t="shared" si="11"/>
        <v>4791.7342525000004</v>
      </c>
      <c r="R22" s="72">
        <f t="shared" si="11"/>
        <v>18207.760466</v>
      </c>
      <c r="S22" s="273">
        <f t="shared" si="11"/>
        <v>4845.6828593800001</v>
      </c>
      <c r="T22" s="273">
        <f t="shared" si="11"/>
        <v>4983.6716839999999</v>
      </c>
      <c r="U22" s="273">
        <f t="shared" si="11"/>
        <v>5117.1967290000002</v>
      </c>
      <c r="V22" s="273">
        <f t="shared" si="11"/>
        <v>4768.0511685000001</v>
      </c>
      <c r="W22" s="72">
        <f t="shared" si="11"/>
        <v>19714.60244088</v>
      </c>
      <c r="X22" s="273">
        <f t="shared" si="11"/>
        <v>4900.7646480000003</v>
      </c>
      <c r="Y22" s="273">
        <f t="shared" si="11"/>
        <v>5096.5965209999995</v>
      </c>
      <c r="Z22" s="273">
        <f t="shared" si="11"/>
        <v>5284.1052530000006</v>
      </c>
      <c r="AA22" s="273">
        <f t="shared" si="11"/>
        <v>5306.812148</v>
      </c>
      <c r="AB22" s="72">
        <f t="shared" si="11"/>
        <v>20588.278570000002</v>
      </c>
      <c r="AC22" s="273">
        <f t="shared" si="11"/>
        <v>4660.2138250000007</v>
      </c>
      <c r="AD22" s="273">
        <f t="shared" si="11"/>
        <v>3629.7960560000001</v>
      </c>
      <c r="AE22" s="273">
        <f t="shared" si="11"/>
        <v>4791.0359870000002</v>
      </c>
      <c r="AF22" s="273">
        <f t="shared" si="11"/>
        <v>4996.0789679999998</v>
      </c>
      <c r="AG22" s="72">
        <f t="shared" si="11"/>
        <v>18077.124835999999</v>
      </c>
      <c r="AH22" s="273">
        <f t="shared" si="11"/>
        <v>4661.8469869999999</v>
      </c>
      <c r="AI22" s="273">
        <f t="shared" si="11"/>
        <v>5041.797963</v>
      </c>
      <c r="AJ22" s="273">
        <f t="shared" si="11"/>
        <v>4379.2897975643054</v>
      </c>
      <c r="AK22" s="273">
        <f t="shared" si="11"/>
        <v>4750.3255350000009</v>
      </c>
      <c r="AL22" s="72">
        <f t="shared" si="11"/>
        <v>18833.260282564304</v>
      </c>
      <c r="AM22" s="273">
        <f t="shared" si="11"/>
        <v>4566.1541029999998</v>
      </c>
      <c r="AN22" s="273">
        <f t="shared" si="11"/>
        <v>5155.3209225000001</v>
      </c>
      <c r="AO22" s="273">
        <f t="shared" si="11"/>
        <v>5175.0054055000001</v>
      </c>
      <c r="AP22" s="273">
        <f t="shared" si="11"/>
        <v>5003.3850259999999</v>
      </c>
      <c r="AQ22" s="72">
        <f t="shared" si="11"/>
        <v>19899.865457</v>
      </c>
      <c r="AR22" s="273">
        <f>SUM(AR16,AR20)</f>
        <v>4936.2802045492008</v>
      </c>
      <c r="AS22" s="273">
        <f>SUM(AS16,AS20)</f>
        <v>5172.2809846877999</v>
      </c>
      <c r="AT22" s="273">
        <f>SUM(AT16,AT20)</f>
        <v>4792.3232982630007</v>
      </c>
      <c r="AU22" s="273">
        <f>SUM(AU16,AU20)</f>
        <v>4691.8490399999982</v>
      </c>
      <c r="AV22" s="72">
        <f t="shared" si="0"/>
        <v>19592.733527499997</v>
      </c>
      <c r="AW22" s="273">
        <f>SUM(AW16,AW20)</f>
        <v>4625.9420370000007</v>
      </c>
      <c r="AX22" s="273">
        <f>SUM(AX16,AX20)</f>
        <v>4276.0609349999995</v>
      </c>
      <c r="AY22" s="273">
        <f>SUM(AY16,AY20)</f>
        <v>5220.4178940000002</v>
      </c>
      <c r="AZ22" s="273">
        <f>SUM(AZ16,AZ20)</f>
        <v>5035.4024429999999</v>
      </c>
      <c r="BA22" s="72">
        <f t="shared" ref="BA22" si="12">SUM(AW22:AZ22)</f>
        <v>19157.823308999999</v>
      </c>
      <c r="BB22" s="476">
        <f>SUM(BB16,BB20)</f>
        <v>5137.3398394999995</v>
      </c>
      <c r="BC22" s="476">
        <f>SUM(BC16,BC20)</f>
        <v>5237.1854724999994</v>
      </c>
      <c r="BD22" s="476">
        <f>SUM(BD16,BD20)</f>
        <v>5395.8262020000002</v>
      </c>
      <c r="BE22" s="476">
        <f t="shared" ref="BE22:BF22" si="13">SUM(BE16,BE20)</f>
        <v>5209.3823989999983</v>
      </c>
      <c r="BF22" s="491">
        <f t="shared" si="13"/>
        <v>20979.733913</v>
      </c>
    </row>
    <row r="23" spans="2:58">
      <c r="B23" s="256"/>
      <c r="D23" s="256"/>
      <c r="E23" s="256"/>
      <c r="F23" s="256"/>
      <c r="G23" s="256"/>
      <c r="H23" s="261"/>
      <c r="I23" s="256"/>
      <c r="J23" s="256"/>
      <c r="K23" s="256"/>
      <c r="L23" s="256"/>
      <c r="M23" s="261"/>
      <c r="N23" s="256"/>
      <c r="O23" s="256"/>
      <c r="P23" s="256"/>
      <c r="Q23" s="256"/>
      <c r="R23" s="261"/>
      <c r="V23" s="256"/>
      <c r="W23" s="261"/>
      <c r="AR23" s="376"/>
      <c r="AT23" s="154"/>
    </row>
    <row r="24" spans="2:58">
      <c r="B24" s="256"/>
      <c r="D24" s="256"/>
      <c r="E24" s="256"/>
      <c r="F24" s="256"/>
      <c r="G24" s="256"/>
      <c r="H24" s="261"/>
      <c r="I24" s="256"/>
      <c r="J24" s="256"/>
      <c r="K24" s="256"/>
      <c r="L24" s="256"/>
      <c r="M24" s="261"/>
      <c r="N24" s="256"/>
      <c r="O24" s="256"/>
      <c r="P24" s="256"/>
      <c r="Q24" s="256"/>
      <c r="R24" s="261"/>
      <c r="V24" s="256"/>
      <c r="W24" s="261"/>
      <c r="AR24" s="376"/>
      <c r="AT24" s="154"/>
    </row>
    <row r="25" spans="2:58">
      <c r="B25" s="256"/>
      <c r="D25" s="256"/>
      <c r="E25" s="256"/>
      <c r="F25" s="256"/>
      <c r="G25" s="256"/>
      <c r="H25" s="261"/>
      <c r="I25" s="256"/>
      <c r="J25" s="256"/>
      <c r="K25" s="256"/>
      <c r="L25" s="256"/>
      <c r="M25" s="261"/>
      <c r="N25" s="256"/>
      <c r="O25" s="256"/>
      <c r="P25" s="256"/>
      <c r="Q25" s="256"/>
      <c r="R25" s="261"/>
      <c r="V25" s="256"/>
      <c r="W25" s="261"/>
      <c r="AR25" s="376"/>
      <c r="AT25" s="154"/>
    </row>
    <row r="26" spans="2:58">
      <c r="B26" s="256"/>
      <c r="D26" s="256"/>
      <c r="E26" s="256"/>
      <c r="F26" s="256"/>
      <c r="G26" s="256"/>
      <c r="H26" s="261"/>
      <c r="I26" s="256"/>
      <c r="J26" s="256"/>
      <c r="K26" s="256"/>
      <c r="L26" s="256"/>
      <c r="M26" s="261"/>
      <c r="N26" s="256"/>
      <c r="O26" s="256"/>
      <c r="P26" s="256"/>
      <c r="Q26" s="256"/>
      <c r="R26" s="278"/>
      <c r="V26" s="256"/>
      <c r="W26" s="278"/>
      <c r="AR26" s="376"/>
      <c r="AT26" s="154"/>
    </row>
    <row r="27" spans="2:58">
      <c r="B27" s="47" t="s">
        <v>176</v>
      </c>
      <c r="C27" s="79"/>
      <c r="D27" s="276" t="s">
        <v>55</v>
      </c>
      <c r="E27" s="276" t="s">
        <v>56</v>
      </c>
      <c r="F27" s="276" t="s">
        <v>57</v>
      </c>
      <c r="G27" s="276" t="s">
        <v>58</v>
      </c>
      <c r="H27" s="76">
        <v>2015</v>
      </c>
      <c r="I27" s="276" t="s">
        <v>59</v>
      </c>
      <c r="J27" s="276" t="s">
        <v>60</v>
      </c>
      <c r="K27" s="276" t="s">
        <v>61</v>
      </c>
      <c r="L27" s="276" t="s">
        <v>62</v>
      </c>
      <c r="M27" s="76">
        <v>2016</v>
      </c>
      <c r="N27" s="276" t="s">
        <v>63</v>
      </c>
      <c r="O27" s="276" t="s">
        <v>64</v>
      </c>
      <c r="P27" s="276" t="s">
        <v>65</v>
      </c>
      <c r="Q27" s="276" t="s">
        <v>66</v>
      </c>
      <c r="R27" s="76">
        <v>2017</v>
      </c>
      <c r="S27" s="276" t="s">
        <v>67</v>
      </c>
      <c r="T27" s="276" t="s">
        <v>68</v>
      </c>
      <c r="U27" s="276" t="s">
        <v>69</v>
      </c>
      <c r="V27" s="276" t="s">
        <v>70</v>
      </c>
      <c r="W27" s="76">
        <v>2018</v>
      </c>
      <c r="X27" s="276" t="s">
        <v>71</v>
      </c>
      <c r="Y27" s="276" t="s">
        <v>72</v>
      </c>
      <c r="Z27" s="276" t="s">
        <v>73</v>
      </c>
      <c r="AA27" s="276" t="s">
        <v>74</v>
      </c>
      <c r="AB27" s="76">
        <v>2019</v>
      </c>
      <c r="AC27" s="276" t="s">
        <v>75</v>
      </c>
      <c r="AD27" s="276" t="s">
        <v>76</v>
      </c>
      <c r="AE27" s="276" t="s">
        <v>77</v>
      </c>
      <c r="AF27" s="276" t="s">
        <v>78</v>
      </c>
      <c r="AG27" s="76">
        <v>2020</v>
      </c>
      <c r="AH27" s="276" t="s">
        <v>54</v>
      </c>
      <c r="AI27" s="276" t="s">
        <v>22</v>
      </c>
      <c r="AJ27" s="276" t="s">
        <v>350</v>
      </c>
      <c r="AK27" s="276" t="s">
        <v>352</v>
      </c>
      <c r="AL27" s="76">
        <v>2021</v>
      </c>
      <c r="AM27" s="276" t="s">
        <v>356</v>
      </c>
      <c r="AN27" s="276" t="s">
        <v>360</v>
      </c>
      <c r="AO27" s="276" t="s">
        <v>364</v>
      </c>
      <c r="AP27" s="276" t="s">
        <v>368</v>
      </c>
      <c r="AQ27" s="76">
        <v>2022</v>
      </c>
      <c r="AR27" s="276" t="s">
        <v>370</v>
      </c>
      <c r="AS27" s="276" t="s">
        <v>383</v>
      </c>
      <c r="AT27" s="276" t="s">
        <v>387</v>
      </c>
      <c r="AU27" s="276" t="s">
        <v>392</v>
      </c>
      <c r="AV27" s="76">
        <v>2023</v>
      </c>
      <c r="AW27" s="276" t="s">
        <v>400</v>
      </c>
      <c r="AX27" s="276" t="s">
        <v>404</v>
      </c>
      <c r="AY27" s="276" t="s">
        <v>428</v>
      </c>
      <c r="AZ27" s="276" t="s">
        <v>431</v>
      </c>
      <c r="BA27" s="219">
        <v>2024</v>
      </c>
      <c r="BB27" s="276" t="s">
        <v>433</v>
      </c>
      <c r="BC27" s="276" t="s">
        <v>464</v>
      </c>
      <c r="BD27" s="276" t="s">
        <v>468</v>
      </c>
      <c r="BE27" s="276" t="s">
        <v>472</v>
      </c>
      <c r="BF27" s="219">
        <v>2025</v>
      </c>
    </row>
    <row r="28" spans="2:58">
      <c r="B28" s="56"/>
      <c r="C28" s="57"/>
      <c r="D28" s="56"/>
      <c r="E28" s="56"/>
      <c r="F28" s="56"/>
      <c r="G28" s="56"/>
      <c r="H28" s="25"/>
      <c r="I28" s="25"/>
      <c r="J28" s="25"/>
      <c r="K28" s="25"/>
      <c r="L28" s="25"/>
      <c r="M28" s="25"/>
      <c r="N28" s="25"/>
      <c r="O28" s="25"/>
      <c r="P28" s="25"/>
      <c r="Q28" s="25"/>
      <c r="R28" s="25"/>
      <c r="V28" s="25"/>
      <c r="W28" s="25"/>
      <c r="AR28" s="376"/>
      <c r="AT28" s="154"/>
    </row>
    <row r="29" spans="2:58">
      <c r="B29" s="61" t="s">
        <v>177</v>
      </c>
      <c r="C29" s="86" t="s">
        <v>169</v>
      </c>
      <c r="D29" s="270">
        <v>8415.7061531999989</v>
      </c>
      <c r="E29" s="270">
        <v>9167.4938971999982</v>
      </c>
      <c r="F29" s="270">
        <v>9545.0678403999991</v>
      </c>
      <c r="G29" s="270">
        <v>9866.3994427999987</v>
      </c>
      <c r="H29" s="70">
        <f>SUM(D29:G29)</f>
        <v>36994.667333599995</v>
      </c>
      <c r="I29" s="270">
        <v>6114.2075999999997</v>
      </c>
      <c r="J29" s="270">
        <v>9831.6364271999992</v>
      </c>
      <c r="K29" s="270">
        <v>9859.7425268000006</v>
      </c>
      <c r="L29" s="270">
        <v>10377.009599999999</v>
      </c>
      <c r="M29" s="70">
        <f>SUM(I29:L29)</f>
        <v>36182.596153999999</v>
      </c>
      <c r="N29" s="270">
        <v>9198.0195023999986</v>
      </c>
      <c r="O29" s="270">
        <v>9865.2483999999986</v>
      </c>
      <c r="P29" s="270">
        <v>6838.5986664000002</v>
      </c>
      <c r="Q29" s="270">
        <v>9997.8456000000006</v>
      </c>
      <c r="R29" s="70">
        <f>SUM(N29:Q29)</f>
        <v>35899.712168799997</v>
      </c>
      <c r="S29" s="270">
        <f>S12*7.6</f>
        <v>9701.8283132000015</v>
      </c>
      <c r="T29" s="270">
        <f t="shared" ref="T29:X32" si="14">T12*7.6</f>
        <v>10090.6188532</v>
      </c>
      <c r="U29" s="270">
        <f t="shared" si="14"/>
        <v>10176.4</v>
      </c>
      <c r="V29" s="270">
        <f t="shared" si="14"/>
        <v>10065.931233599997</v>
      </c>
      <c r="W29" s="70">
        <f>SUM(S29:V29)</f>
        <v>40034.778399999996</v>
      </c>
      <c r="X29" s="270">
        <f t="shared" si="14"/>
        <v>9595.7828000000009</v>
      </c>
      <c r="Y29" s="270">
        <v>10915.203599999999</v>
      </c>
      <c r="Z29" s="257">
        <v>9241.6</v>
      </c>
      <c r="AA29" s="270">
        <f>AA12*7.6</f>
        <v>11194.8</v>
      </c>
      <c r="AB29" s="70">
        <f>SUM(X29:AA29)</f>
        <v>40947.386400000003</v>
      </c>
      <c r="AC29" s="270">
        <v>10519.669199999998</v>
      </c>
      <c r="AD29" s="270">
        <v>9491.1308000000008</v>
      </c>
      <c r="AE29" s="270">
        <v>7952.8300000000008</v>
      </c>
      <c r="AF29" s="93">
        <v>10160.25</v>
      </c>
      <c r="AG29" s="70">
        <f>SUM(AC29:AF29)</f>
        <v>38123.880000000005</v>
      </c>
      <c r="AH29" s="270">
        <v>8952.6476731999992</v>
      </c>
      <c r="AI29" s="270">
        <v>10706.2951268</v>
      </c>
      <c r="AJ29" s="270">
        <v>10792.254744399999</v>
      </c>
      <c r="AK29" s="270">
        <v>11147.266187600002</v>
      </c>
      <c r="AL29" s="70">
        <f>SUM(AH29:AK29)</f>
        <v>41598.463732000004</v>
      </c>
      <c r="AM29" s="270">
        <v>9996.2495999999992</v>
      </c>
      <c r="AN29" s="270">
        <v>10375.766057600002</v>
      </c>
      <c r="AO29" s="270">
        <v>11293.825142399995</v>
      </c>
      <c r="AP29" s="270">
        <v>8039.0638712000009</v>
      </c>
      <c r="AQ29" s="70">
        <f>SUM(AM29:AP29)</f>
        <v>39704.904671199998</v>
      </c>
      <c r="AR29" s="270">
        <v>10712.686400000001</v>
      </c>
      <c r="AS29" s="270">
        <v>11180.81929431272</v>
      </c>
      <c r="AT29" s="154">
        <v>11296.938129287279</v>
      </c>
      <c r="AU29" s="154">
        <v>8423.0755387999925</v>
      </c>
      <c r="AV29" s="70">
        <f>SUM(AR29:AU29)</f>
        <v>41613.519362399995</v>
      </c>
      <c r="AW29" s="270">
        <v>10838.0006416</v>
      </c>
      <c r="AX29" s="270">
        <v>11283.583199999999</v>
      </c>
      <c r="AY29" s="270">
        <v>11486.579199999996</v>
      </c>
      <c r="AZ29" s="270">
        <f>AZ12*7.6</f>
        <v>8547.4075183999958</v>
      </c>
      <c r="BA29" s="70">
        <f>SUM(AW29:AZ29)</f>
        <v>42155.570559999993</v>
      </c>
      <c r="BB29" s="270">
        <f>BB12*7.6</f>
        <v>10815.142227999999</v>
      </c>
      <c r="BC29" s="270">
        <v>11136.571809599998</v>
      </c>
      <c r="BD29" s="270">
        <v>11618.4347616</v>
      </c>
      <c r="BE29" s="270">
        <v>8008.0207211999941</v>
      </c>
      <c r="BF29" s="70">
        <v>41578.169520399999</v>
      </c>
    </row>
    <row r="30" spans="2:58">
      <c r="B30" s="61" t="s">
        <v>178</v>
      </c>
      <c r="C30" s="86" t="s">
        <v>169</v>
      </c>
      <c r="D30" s="270">
        <v>8815.3919999999998</v>
      </c>
      <c r="E30" s="270">
        <v>9681.9211999999989</v>
      </c>
      <c r="F30" s="270">
        <v>9172.7971999999991</v>
      </c>
      <c r="G30" s="270">
        <v>8889.34</v>
      </c>
      <c r="H30" s="70">
        <f>SUM(D30:G30)</f>
        <v>36559.450400000002</v>
      </c>
      <c r="I30" s="270">
        <v>7610.2979999999998</v>
      </c>
      <c r="J30" s="270">
        <v>10190.665199999999</v>
      </c>
      <c r="K30" s="270">
        <v>6585.1264000000001</v>
      </c>
      <c r="L30" s="270">
        <v>10496.132</v>
      </c>
      <c r="M30" s="70">
        <f>SUM(I30:L30)</f>
        <v>34882.221599999997</v>
      </c>
      <c r="N30" s="270">
        <v>9881.3148000000001</v>
      </c>
      <c r="O30" s="270">
        <v>10248.622799999999</v>
      </c>
      <c r="P30" s="270">
        <v>8982.6679999999997</v>
      </c>
      <c r="Q30" s="270">
        <v>6964.0091999999995</v>
      </c>
      <c r="R30" s="70">
        <f>SUM(N30:Q30)</f>
        <v>36076.614799999996</v>
      </c>
      <c r="S30" s="270">
        <f>S13*7.6</f>
        <v>9983.9299999999985</v>
      </c>
      <c r="T30" s="270">
        <f t="shared" si="14"/>
        <v>11185.839599999999</v>
      </c>
      <c r="U30" s="270">
        <f t="shared" si="14"/>
        <v>8557.6</v>
      </c>
      <c r="V30" s="270">
        <f t="shared" si="14"/>
        <v>10858.765999999998</v>
      </c>
      <c r="W30" s="70">
        <f>SUM(S30:V30)</f>
        <v>40586.135599999994</v>
      </c>
      <c r="X30" s="270">
        <f t="shared" si="14"/>
        <v>10494.824799999999</v>
      </c>
      <c r="Y30" s="270">
        <v>8316.6799999999985</v>
      </c>
      <c r="Z30" s="270">
        <v>11065.6</v>
      </c>
      <c r="AA30" s="270">
        <f>AA13*7.6</f>
        <v>10328.4</v>
      </c>
      <c r="AB30" s="70">
        <f>SUM(X30:AA30)</f>
        <v>40205.504799999995</v>
      </c>
      <c r="AC30" s="270">
        <v>10038.672799999998</v>
      </c>
      <c r="AD30" s="270">
        <v>5585.4072000000015</v>
      </c>
      <c r="AE30" s="270">
        <v>11121.422</v>
      </c>
      <c r="AF30" s="93">
        <v>11281.629999999996</v>
      </c>
      <c r="AG30" s="70">
        <f>SUM(AC30:AF30)</f>
        <v>38027.131999999998</v>
      </c>
      <c r="AH30" s="270">
        <v>10616.994799999999</v>
      </c>
      <c r="AI30" s="270">
        <v>11237.322000000002</v>
      </c>
      <c r="AJ30" s="270">
        <v>10987.806400000001</v>
      </c>
      <c r="AK30" s="270">
        <v>8247.8011999999999</v>
      </c>
      <c r="AL30" s="70">
        <f>SUM(AH30:AK30)</f>
        <v>41089.924400000004</v>
      </c>
      <c r="AM30" s="270">
        <v>10641.086799999999</v>
      </c>
      <c r="AN30" s="270">
        <v>10937.015600000001</v>
      </c>
      <c r="AO30" s="270">
        <v>8591.4123999999974</v>
      </c>
      <c r="AP30" s="270">
        <v>11482.239599999999</v>
      </c>
      <c r="AQ30" s="70">
        <f>SUM(AM30:AP30)</f>
        <v>41651.754399999998</v>
      </c>
      <c r="AR30" s="270">
        <v>11139.160400000001</v>
      </c>
      <c r="AS30" s="270">
        <v>9927.1883999999991</v>
      </c>
      <c r="AT30" s="154">
        <v>9129.8420000000006</v>
      </c>
      <c r="AU30" s="257">
        <v>11098.485200000001</v>
      </c>
      <c r="AV30" s="70">
        <f t="shared" ref="AV30:AV39" si="15">SUM(AR30:AU30)</f>
        <v>41294.675999999999</v>
      </c>
      <c r="AW30" s="270">
        <v>11227.069600000001</v>
      </c>
      <c r="AX30" s="270">
        <v>9457.5463999999974</v>
      </c>
      <c r="AY30" s="270">
        <v>9508.0407999999989</v>
      </c>
      <c r="AZ30" s="270">
        <f t="shared" ref="AZ30:AZ32" si="16">AZ13*7.6</f>
        <v>11608.673200000003</v>
      </c>
      <c r="BA30" s="70">
        <f t="shared" ref="BA30:BA32" si="17">SUM(AW30:AZ30)</f>
        <v>41801.33</v>
      </c>
      <c r="BB30" s="270">
        <f t="shared" ref="BB30:BB32" si="18">BB13*7.6</f>
        <v>11742.896799999999</v>
      </c>
      <c r="BC30" s="270">
        <v>10115.896400000001</v>
      </c>
      <c r="BD30" s="270">
        <v>9826.4009163999999</v>
      </c>
      <c r="BE30" s="270">
        <v>12129.108158399997</v>
      </c>
      <c r="BF30" s="70">
        <v>43814.302274799993</v>
      </c>
    </row>
    <row r="31" spans="2:58">
      <c r="B31" s="61" t="s">
        <v>461</v>
      </c>
      <c r="C31" s="86" t="s">
        <v>169</v>
      </c>
      <c r="D31" s="270">
        <v>3272.8564000000001</v>
      </c>
      <c r="E31" s="270">
        <v>3133.5293999999999</v>
      </c>
      <c r="F31" s="270">
        <v>5525.2493999999997</v>
      </c>
      <c r="G31" s="270">
        <v>5142.9503999999997</v>
      </c>
      <c r="H31" s="70">
        <f>SUM(D31:G31)</f>
        <v>17074.585599999999</v>
      </c>
      <c r="I31" s="270">
        <v>3852.1435999999999</v>
      </c>
      <c r="J31" s="270">
        <v>5132.4547999999995</v>
      </c>
      <c r="K31" s="270">
        <v>5033.0011999999997</v>
      </c>
      <c r="L31" s="270">
        <v>3087.9749999999999</v>
      </c>
      <c r="M31" s="70">
        <f>SUM(I31:L31)</f>
        <v>17105.574599999996</v>
      </c>
      <c r="N31" s="270">
        <v>3777.5572000000002</v>
      </c>
      <c r="O31" s="270">
        <v>3425.2212</v>
      </c>
      <c r="P31" s="270">
        <v>5352.9095845999991</v>
      </c>
      <c r="Q31" s="270">
        <v>5249.7075999999997</v>
      </c>
      <c r="R31" s="70">
        <f>SUM(N31:Q31)</f>
        <v>17805.395584599999</v>
      </c>
      <c r="S31" s="270">
        <f>S14*7.6</f>
        <v>4534.2282213999997</v>
      </c>
      <c r="T31" s="270">
        <f t="shared" si="14"/>
        <v>2858.1258629999998</v>
      </c>
      <c r="U31" s="270">
        <f t="shared" si="14"/>
        <v>5631.5999999999995</v>
      </c>
      <c r="V31" s="270">
        <f t="shared" si="14"/>
        <v>4959.6029155999995</v>
      </c>
      <c r="W31" s="70">
        <f>SUM(S31:V31)</f>
        <v>17983.557000000001</v>
      </c>
      <c r="X31" s="270">
        <f t="shared" si="14"/>
        <v>4728.3361999999997</v>
      </c>
      <c r="Y31" s="270">
        <v>5264.3109999999997</v>
      </c>
      <c r="Z31" s="270">
        <v>5380.8</v>
      </c>
      <c r="AA31" s="270">
        <f>AA14*7.6</f>
        <v>5152.8</v>
      </c>
      <c r="AB31" s="70">
        <f>SUM(X31:AA31)</f>
        <v>20526.247199999998</v>
      </c>
      <c r="AC31" s="270">
        <v>4481.1575999999995</v>
      </c>
      <c r="AD31" s="270">
        <v>4145.9824000000008</v>
      </c>
      <c r="AE31" s="270">
        <v>4805.457199999998</v>
      </c>
      <c r="AF31" s="93">
        <v>4783.4742000000024</v>
      </c>
      <c r="AG31" s="70">
        <f>SUM(AC31:AF31)</f>
        <v>18216.071400000001</v>
      </c>
      <c r="AH31" s="270">
        <v>5175.8926988000003</v>
      </c>
      <c r="AI31" s="270">
        <v>3223.0877011999987</v>
      </c>
      <c r="AJ31" s="270">
        <v>5503.3707175999998</v>
      </c>
      <c r="AK31" s="270">
        <v>5723.1288824000012</v>
      </c>
      <c r="AL31" s="70">
        <f>SUM(AH31:AK31)</f>
        <v>19625.48</v>
      </c>
      <c r="AM31" s="270">
        <v>5557.2644</v>
      </c>
      <c r="AN31" s="270">
        <v>5978.5349155999975</v>
      </c>
      <c r="AO31" s="270">
        <v>6056.133484400003</v>
      </c>
      <c r="AP31" s="270">
        <v>5989.9400000000005</v>
      </c>
      <c r="AQ31" s="70">
        <f>SUM(AM31:AP31)</f>
        <v>23581.872800000005</v>
      </c>
      <c r="AR31" s="270">
        <v>4891.8653927739197</v>
      </c>
      <c r="AS31" s="270">
        <v>5596.4405625145591</v>
      </c>
      <c r="AT31" s="154">
        <v>5334.6698447115195</v>
      </c>
      <c r="AU31" s="154">
        <v>5990.5938051999992</v>
      </c>
      <c r="AV31" s="70">
        <f t="shared" si="15"/>
        <v>21813.569605199998</v>
      </c>
      <c r="AW31" s="270">
        <v>5135.9346195999997</v>
      </c>
      <c r="AX31" s="270">
        <v>4411.7540428000002</v>
      </c>
      <c r="AY31" s="270">
        <v>6160.1912783999978</v>
      </c>
      <c r="AZ31" s="270">
        <f t="shared" si="16"/>
        <v>6118.2767236000072</v>
      </c>
      <c r="BA31" s="70">
        <f t="shared" si="17"/>
        <v>21826.156664400005</v>
      </c>
      <c r="BB31" s="270">
        <f t="shared" si="18"/>
        <v>5746.4422510000004</v>
      </c>
      <c r="BC31" s="270">
        <v>5901.2452069999999</v>
      </c>
      <c r="BD31" s="270">
        <v>5980.3374189999995</v>
      </c>
      <c r="BE31" s="270">
        <v>6038.258972200003</v>
      </c>
      <c r="BF31" s="70">
        <v>23666.283849200001</v>
      </c>
    </row>
    <row r="32" spans="2:58">
      <c r="B32" s="61" t="s">
        <v>11</v>
      </c>
      <c r="C32" s="86" t="s">
        <v>169</v>
      </c>
      <c r="D32" s="270">
        <v>89.342894399999992</v>
      </c>
      <c r="E32" s="270">
        <v>695.08870779999995</v>
      </c>
      <c r="F32" s="270">
        <v>472.96870619999993</v>
      </c>
      <c r="G32" s="270">
        <v>167.7662</v>
      </c>
      <c r="H32" s="70">
        <f>SUM(D32:G32)</f>
        <v>1425.1665083999999</v>
      </c>
      <c r="I32" s="270">
        <v>38</v>
      </c>
      <c r="J32" s="270">
        <v>554.79999999999995</v>
      </c>
      <c r="K32" s="270">
        <v>1023.1955999999999</v>
      </c>
      <c r="L32" s="270">
        <v>753.40319999999974</v>
      </c>
      <c r="M32" s="70">
        <f>SUM(I32:L32)</f>
        <v>2369.3987999999995</v>
      </c>
      <c r="N32" s="270">
        <v>194.8184</v>
      </c>
      <c r="O32" s="270">
        <v>891.4644199999999</v>
      </c>
      <c r="P32" s="270">
        <v>1040.0067088000001</v>
      </c>
      <c r="Q32" s="270">
        <v>601.61027339999998</v>
      </c>
      <c r="R32" s="70">
        <f>SUM(N32:Q32)</f>
        <v>2727.8998022000001</v>
      </c>
      <c r="S32" s="270">
        <f>S15*7.6</f>
        <v>422.31501400000002</v>
      </c>
      <c r="T32" s="270">
        <f t="shared" si="14"/>
        <v>993.34572979999996</v>
      </c>
      <c r="U32" s="270">
        <f t="shared" si="14"/>
        <v>1067.8</v>
      </c>
      <c r="V32" s="270">
        <f t="shared" si="14"/>
        <v>628.36305619999973</v>
      </c>
      <c r="W32" s="70">
        <f>SUM(S32:V32)</f>
        <v>3111.8238000000001</v>
      </c>
      <c r="X32" s="270">
        <f t="shared" si="14"/>
        <v>307.8</v>
      </c>
      <c r="Y32" s="270">
        <v>1065.9531999999999</v>
      </c>
      <c r="Z32" s="270">
        <v>1147.5999999999999</v>
      </c>
      <c r="AA32" s="270">
        <f>AA15*7.6</f>
        <v>843.59999999999991</v>
      </c>
      <c r="AB32" s="70">
        <f>SUM(X32:AA32)</f>
        <v>3364.9531999999995</v>
      </c>
      <c r="AC32" s="270">
        <v>405.96159999999998</v>
      </c>
      <c r="AD32" s="270">
        <v>1084.3984</v>
      </c>
      <c r="AE32" s="270">
        <v>1142.8576</v>
      </c>
      <c r="AF32" s="93">
        <v>654.50440000000015</v>
      </c>
      <c r="AG32" s="70">
        <f>SUM(AC32:AF32)</f>
        <v>3287.7220000000002</v>
      </c>
      <c r="AH32" s="270">
        <v>548.92072359999997</v>
      </c>
      <c r="AI32" s="270">
        <v>1135.8244763999999</v>
      </c>
      <c r="AJ32" s="270">
        <v>1148.2595584000001</v>
      </c>
      <c r="AK32" s="270">
        <v>695.84777680000002</v>
      </c>
      <c r="AL32" s="70">
        <f>SUM(AH32:AK32)</f>
        <v>3528.8525351999997</v>
      </c>
      <c r="AM32" s="270">
        <v>535.91399999999999</v>
      </c>
      <c r="AN32" s="270">
        <v>1064.9280246000001</v>
      </c>
      <c r="AO32" s="270">
        <v>1141.9599753999996</v>
      </c>
      <c r="AP32" s="270">
        <v>760.90440000000012</v>
      </c>
      <c r="AQ32" s="70">
        <f>SUM(AM32:AP32)</f>
        <v>3503.7064</v>
      </c>
      <c r="AR32" s="270">
        <v>475.48815179999997</v>
      </c>
      <c r="AS32" s="270">
        <v>1052.6245707999999</v>
      </c>
      <c r="AT32" s="154">
        <v>1143.7002119999997</v>
      </c>
      <c r="AU32" s="257">
        <v>571.4270140000001</v>
      </c>
      <c r="AV32" s="70">
        <f t="shared" si="15"/>
        <v>3243.2399485999995</v>
      </c>
      <c r="AW32" s="270">
        <v>324.53519999999997</v>
      </c>
      <c r="AX32" s="270">
        <v>930.39200000000005</v>
      </c>
      <c r="AY32" s="270">
        <v>998.91677679999998</v>
      </c>
      <c r="AZ32" s="270">
        <f t="shared" si="16"/>
        <v>233.64300000000003</v>
      </c>
      <c r="BA32" s="70">
        <f t="shared" si="17"/>
        <v>2487.4869767999999</v>
      </c>
      <c r="BB32" s="270">
        <f t="shared" si="18"/>
        <v>0</v>
      </c>
      <c r="BC32" s="270">
        <v>821.38139999999999</v>
      </c>
      <c r="BD32" s="270">
        <v>1102.6113173999997</v>
      </c>
      <c r="BE32" s="270">
        <v>721.94567139999981</v>
      </c>
      <c r="BF32" s="70">
        <v>2645.9383887999993</v>
      </c>
    </row>
    <row r="33" spans="2:58">
      <c r="B33" s="60" t="s">
        <v>179</v>
      </c>
      <c r="C33" s="166" t="s">
        <v>169</v>
      </c>
      <c r="D33" s="272">
        <f>SUM(D29:D32)</f>
        <v>20593.297447600002</v>
      </c>
      <c r="E33" s="272">
        <f>SUM(E29:E32)</f>
        <v>22678.033205</v>
      </c>
      <c r="F33" s="272">
        <f>SUM(F29:F32)</f>
        <v>24716.083146600002</v>
      </c>
      <c r="G33" s="272">
        <f>SUM(G29:G32)</f>
        <v>24066.456042799997</v>
      </c>
      <c r="H33" s="71">
        <f>SUM(H29:H32)</f>
        <v>92053.869841999986</v>
      </c>
      <c r="I33" s="272">
        <f t="shared" ref="I33:AJ33" si="19">SUM(I29:I32)</f>
        <v>17614.6492</v>
      </c>
      <c r="J33" s="272">
        <f t="shared" si="19"/>
        <v>25709.556427199997</v>
      </c>
      <c r="K33" s="272">
        <f t="shared" si="19"/>
        <v>22501.0657268</v>
      </c>
      <c r="L33" s="272">
        <f t="shared" si="19"/>
        <v>24714.519799999998</v>
      </c>
      <c r="M33" s="71">
        <f t="shared" si="19"/>
        <v>90539.791153999977</v>
      </c>
      <c r="N33" s="272">
        <f t="shared" si="19"/>
        <v>23051.709902399998</v>
      </c>
      <c r="O33" s="272">
        <f t="shared" si="19"/>
        <v>24430.556819999998</v>
      </c>
      <c r="P33" s="272">
        <f t="shared" si="19"/>
        <v>22214.182959799997</v>
      </c>
      <c r="Q33" s="272">
        <f t="shared" si="19"/>
        <v>22813.172673400004</v>
      </c>
      <c r="R33" s="71">
        <f t="shared" si="19"/>
        <v>92509.62235559999</v>
      </c>
      <c r="S33" s="272">
        <f t="shared" si="19"/>
        <v>24642.3015486</v>
      </c>
      <c r="T33" s="272">
        <f t="shared" si="19"/>
        <v>25127.930046000001</v>
      </c>
      <c r="U33" s="272">
        <f t="shared" si="19"/>
        <v>25433.399999999998</v>
      </c>
      <c r="V33" s="272">
        <f t="shared" si="19"/>
        <v>26512.663205399997</v>
      </c>
      <c r="W33" s="71">
        <f t="shared" si="19"/>
        <v>101716.29479999999</v>
      </c>
      <c r="X33" s="272">
        <f t="shared" si="19"/>
        <v>25126.7438</v>
      </c>
      <c r="Y33" s="272">
        <f t="shared" si="19"/>
        <v>25562.147799999995</v>
      </c>
      <c r="Z33" s="272">
        <f t="shared" si="19"/>
        <v>26835.599999999999</v>
      </c>
      <c r="AA33" s="272">
        <f t="shared" si="19"/>
        <v>27519.599999999995</v>
      </c>
      <c r="AB33" s="71">
        <f t="shared" si="19"/>
        <v>105044.0916</v>
      </c>
      <c r="AC33" s="272">
        <f t="shared" si="19"/>
        <v>25445.461199999994</v>
      </c>
      <c r="AD33" s="272">
        <f t="shared" si="19"/>
        <v>20306.918799999999</v>
      </c>
      <c r="AE33" s="272">
        <f t="shared" si="19"/>
        <v>25022.566799999997</v>
      </c>
      <c r="AF33" s="272">
        <f t="shared" si="19"/>
        <v>26879.858600000003</v>
      </c>
      <c r="AG33" s="71">
        <f t="shared" si="19"/>
        <v>97654.805399999997</v>
      </c>
      <c r="AH33" s="272">
        <f t="shared" si="19"/>
        <v>25294.455895599996</v>
      </c>
      <c r="AI33" s="272">
        <f t="shared" si="19"/>
        <v>26302.529304400003</v>
      </c>
      <c r="AJ33" s="272">
        <f t="shared" si="19"/>
        <v>28431.691420400002</v>
      </c>
      <c r="AK33" s="272">
        <v>25814.044046800005</v>
      </c>
      <c r="AL33" s="71">
        <f t="shared" ref="AL33:AQ33" si="20">SUM(AL29:AL32)</f>
        <v>105842.7206672</v>
      </c>
      <c r="AM33" s="272">
        <f t="shared" si="20"/>
        <v>26730.514800000001</v>
      </c>
      <c r="AN33" s="272">
        <f t="shared" si="20"/>
        <v>28356.244597800003</v>
      </c>
      <c r="AO33" s="272">
        <f t="shared" si="20"/>
        <v>27083.331002199993</v>
      </c>
      <c r="AP33" s="272">
        <f t="shared" si="20"/>
        <v>26272.147871200003</v>
      </c>
      <c r="AQ33" s="71">
        <f t="shared" si="20"/>
        <v>108442.23827120001</v>
      </c>
      <c r="AR33" s="272">
        <f>SUM(AR29:AR32)</f>
        <v>27219.200344573921</v>
      </c>
      <c r="AS33" s="272">
        <f>SUM(AS29:AS32)</f>
        <v>27757.072827627278</v>
      </c>
      <c r="AT33" s="272">
        <f>SUM(AT29:AT32)</f>
        <v>26905.150185998798</v>
      </c>
      <c r="AU33" s="272">
        <f t="shared" ref="AU33" si="21">SUM(AU29:AU32)</f>
        <v>26083.581557999991</v>
      </c>
      <c r="AV33" s="71">
        <f t="shared" si="15"/>
        <v>107965.00491619999</v>
      </c>
      <c r="AW33" s="272">
        <f>SUM(AW29:AW32)</f>
        <v>27525.540061199998</v>
      </c>
      <c r="AX33" s="272">
        <f>SUM(AX29:AX32)</f>
        <v>26083.275642799996</v>
      </c>
      <c r="AY33" s="272">
        <f>SUM(AY29:AY32)</f>
        <v>28153.728055199994</v>
      </c>
      <c r="AZ33" s="272">
        <f>SUM(AZ29:AZ32)</f>
        <v>26508.000442000008</v>
      </c>
      <c r="BA33" s="71">
        <f>SUM(BA29:BA32)</f>
        <v>108270.5442012</v>
      </c>
      <c r="BB33" s="272">
        <f t="shared" ref="BB33:BF33" si="22">SUM(BB29:BB32)</f>
        <v>28304.481279</v>
      </c>
      <c r="BC33" s="272">
        <f t="shared" si="22"/>
        <v>27975.094816599998</v>
      </c>
      <c r="BD33" s="272">
        <f t="shared" si="22"/>
        <v>28527.784414399997</v>
      </c>
      <c r="BE33" s="272">
        <f t="shared" si="22"/>
        <v>26897.333523199992</v>
      </c>
      <c r="BF33" s="71">
        <f t="shared" si="22"/>
        <v>111704.69403319999</v>
      </c>
    </row>
    <row r="34" spans="2:58">
      <c r="B34" s="271"/>
      <c r="C34" s="57"/>
      <c r="D34" s="271"/>
      <c r="E34" s="271"/>
      <c r="F34" s="271"/>
      <c r="G34" s="271"/>
      <c r="H34" s="70"/>
      <c r="I34" s="70"/>
      <c r="J34" s="70"/>
      <c r="K34" s="70"/>
      <c r="L34" s="70"/>
      <c r="M34" s="70"/>
      <c r="N34" s="70"/>
      <c r="O34" s="70"/>
      <c r="P34" s="70"/>
      <c r="Q34" s="70"/>
      <c r="R34" s="70"/>
      <c r="V34" s="70"/>
      <c r="W34" s="70"/>
      <c r="AI34" s="93"/>
      <c r="AT34" s="154"/>
      <c r="AU34" s="154"/>
      <c r="AV34" s="70"/>
    </row>
    <row r="35" spans="2:58">
      <c r="B35" s="61" t="s">
        <v>12</v>
      </c>
      <c r="C35" s="86" t="s">
        <v>169</v>
      </c>
      <c r="D35" s="270">
        <v>9558.1558079999977</v>
      </c>
      <c r="E35" s="270">
        <v>10780.662851999999</v>
      </c>
      <c r="F35" s="270">
        <v>10953.9075044</v>
      </c>
      <c r="G35" s="270">
        <v>6324.6392044000013</v>
      </c>
      <c r="H35" s="70">
        <f>SUM(D35:G35)</f>
        <v>37617.365368799998</v>
      </c>
      <c r="I35" s="270">
        <v>9856.4493479999983</v>
      </c>
      <c r="J35" s="270">
        <v>11365.487222</v>
      </c>
      <c r="K35" s="270">
        <v>8407.860916399999</v>
      </c>
      <c r="L35" s="270">
        <v>11470.4529348</v>
      </c>
      <c r="M35" s="70">
        <f>SUM(I35:L35)</f>
        <v>41100.250421199999</v>
      </c>
      <c r="N35" s="270">
        <v>9125.0512335999993</v>
      </c>
      <c r="O35" s="270">
        <v>9283.5005404000003</v>
      </c>
      <c r="P35" s="270">
        <v>11853.457587199997</v>
      </c>
      <c r="Q35" s="270">
        <v>12772.8953348</v>
      </c>
      <c r="R35" s="70">
        <f>SUM(N35:Q35)</f>
        <v>43034.904695999998</v>
      </c>
      <c r="S35" s="270">
        <f t="shared" ref="S35:X36" si="23">S18*7.6</f>
        <v>11602.148090800001</v>
      </c>
      <c r="T35" s="270">
        <f t="shared" si="23"/>
        <v>11856.851541999999</v>
      </c>
      <c r="U35" s="270">
        <f t="shared" si="23"/>
        <v>12546.280298</v>
      </c>
      <c r="V35" s="270">
        <f t="shared" si="23"/>
        <v>9023.7745912000009</v>
      </c>
      <c r="W35" s="70">
        <f>SUM(S35:V35)</f>
        <v>45029.054521999999</v>
      </c>
      <c r="X35" s="270">
        <f t="shared" si="23"/>
        <v>11518.598060800001</v>
      </c>
      <c r="Y35" s="270">
        <v>12240.268045999997</v>
      </c>
      <c r="Z35" s="270">
        <v>12388.347092000002</v>
      </c>
      <c r="AA35" s="270">
        <f>AA18*7.6</f>
        <v>11965.874864399999</v>
      </c>
      <c r="AB35" s="70">
        <f>SUM(X35:AA35)</f>
        <v>48113.088063200004</v>
      </c>
      <c r="AC35" s="270">
        <v>9423.9732024000004</v>
      </c>
      <c r="AD35" s="270">
        <v>6656.3958331999975</v>
      </c>
      <c r="AE35" s="270">
        <v>10550.030964400001</v>
      </c>
      <c r="AF35" s="93">
        <v>10336.039968399997</v>
      </c>
      <c r="AG35" s="70">
        <f>SUM(AC35:AF35)</f>
        <v>36966.439968399995</v>
      </c>
      <c r="AH35" s="270">
        <v>9611.4726276000001</v>
      </c>
      <c r="AI35" s="270">
        <v>11109.0212016</v>
      </c>
      <c r="AJ35" s="270">
        <v>4559.5331210887152</v>
      </c>
      <c r="AK35" s="270">
        <v>9570.0281176000026</v>
      </c>
      <c r="AL35" s="70">
        <f>SUM(AH35:AK35)</f>
        <v>34850.055067888723</v>
      </c>
      <c r="AM35" s="270">
        <v>7444.4838523999988</v>
      </c>
      <c r="AN35" s="270">
        <v>10112.162497200001</v>
      </c>
      <c r="AO35" s="270">
        <v>11451.7851004</v>
      </c>
      <c r="AP35" s="270">
        <v>10954.112825999999</v>
      </c>
      <c r="AQ35" s="70">
        <f>SUM(AM35:AP35)</f>
        <v>39962.544276000001</v>
      </c>
      <c r="AR35" s="270">
        <v>9716.6733855999992</v>
      </c>
      <c r="AS35" s="270">
        <v>10662.660524800001</v>
      </c>
      <c r="AT35" s="154">
        <v>8804.0941136000001</v>
      </c>
      <c r="AU35" s="257">
        <v>8911.458241999997</v>
      </c>
      <c r="AV35" s="70">
        <f t="shared" si="15"/>
        <v>38094.886266000001</v>
      </c>
      <c r="AW35" s="270">
        <v>7167.1644883999988</v>
      </c>
      <c r="AX35" s="270">
        <v>5986.7413044000014</v>
      </c>
      <c r="AY35" s="270">
        <v>10874.395362000001</v>
      </c>
      <c r="AZ35" s="270">
        <f t="shared" ref="AZ35:AZ36" si="24">AZ18*7.6</f>
        <v>11073.811792399994</v>
      </c>
      <c r="BA35" s="70">
        <f>SUM(AW35:AZ35)</f>
        <v>35102.112947199996</v>
      </c>
      <c r="BB35" s="270">
        <f t="shared" ref="BB35:BB36" si="25">BB18*7.6</f>
        <v>10168.483558799999</v>
      </c>
      <c r="BC35" s="270">
        <v>11025.964821999998</v>
      </c>
      <c r="BD35" s="270">
        <v>11715.752662800003</v>
      </c>
      <c r="BE35" s="270">
        <v>11825.550645599997</v>
      </c>
      <c r="BF35" s="70">
        <v>44735.751689199999</v>
      </c>
    </row>
    <row r="36" spans="2:58">
      <c r="B36" s="61" t="s">
        <v>13</v>
      </c>
      <c r="C36" s="86" t="s">
        <v>169</v>
      </c>
      <c r="D36" s="270">
        <v>492.56281719999993</v>
      </c>
      <c r="E36" s="270">
        <v>698.7512352</v>
      </c>
      <c r="F36" s="270">
        <v>723.47932631999993</v>
      </c>
      <c r="G36" s="270">
        <v>583.67577439999991</v>
      </c>
      <c r="H36" s="70">
        <f>SUM(D36:G36)</f>
        <v>2498.4691531199996</v>
      </c>
      <c r="I36" s="270">
        <v>503.35421679999996</v>
      </c>
      <c r="J36" s="270">
        <v>800.60170040000003</v>
      </c>
      <c r="K36" s="270">
        <v>642.80801519999989</v>
      </c>
      <c r="L36" s="270">
        <v>745.96159920000002</v>
      </c>
      <c r="M36" s="70">
        <f>SUM(I36:L36)</f>
        <v>2692.7255315999996</v>
      </c>
      <c r="N36" s="270">
        <v>462.33969200000001</v>
      </c>
      <c r="O36" s="270">
        <v>692.98879360000001</v>
      </c>
      <c r="P36" s="270">
        <v>848.01169360000006</v>
      </c>
      <c r="Q36" s="270">
        <v>831.11231079999993</v>
      </c>
      <c r="R36" s="70">
        <f>SUM(N36:Q36)</f>
        <v>2834.4524899999997</v>
      </c>
      <c r="S36" s="270">
        <f t="shared" si="23"/>
        <v>582.74009188799994</v>
      </c>
      <c r="T36" s="270">
        <f t="shared" si="23"/>
        <v>891.12321039999995</v>
      </c>
      <c r="U36" s="270">
        <f t="shared" si="23"/>
        <v>911.01484240000002</v>
      </c>
      <c r="V36" s="270">
        <f t="shared" si="23"/>
        <v>700.75108399999988</v>
      </c>
      <c r="W36" s="70">
        <f>SUM(S36:V36)</f>
        <v>3085.6292286879998</v>
      </c>
      <c r="X36" s="270">
        <f t="shared" si="23"/>
        <v>600.46946400000002</v>
      </c>
      <c r="Y36" s="270">
        <v>931.71771360000002</v>
      </c>
      <c r="Z36" s="270">
        <v>935.25283079999997</v>
      </c>
      <c r="AA36" s="270">
        <f>AA19*7.6</f>
        <v>846.29746039999998</v>
      </c>
      <c r="AB36" s="70">
        <f>SUM(X36:AA36)</f>
        <v>3313.7374688</v>
      </c>
      <c r="AC36" s="270">
        <v>548.19066759999987</v>
      </c>
      <c r="AD36" s="270">
        <v>623.1353924</v>
      </c>
      <c r="AE36" s="270">
        <v>839.27573679999989</v>
      </c>
      <c r="AF36" s="93">
        <v>754.30158839999979</v>
      </c>
      <c r="AG36" s="70">
        <f>SUM(AC36:AF36)</f>
        <v>2764.9033851999993</v>
      </c>
      <c r="AH36" s="270">
        <v>524.10857799999997</v>
      </c>
      <c r="AI36" s="270">
        <v>906.11401280000007</v>
      </c>
      <c r="AJ36" s="270">
        <v>291.37792000000002</v>
      </c>
      <c r="AK36" s="270">
        <v>718.40190159999997</v>
      </c>
      <c r="AL36" s="70">
        <f>SUM(AH36:AK36)</f>
        <v>2440.0024124000001</v>
      </c>
      <c r="AM36" s="270">
        <v>527.77253040000005</v>
      </c>
      <c r="AN36" s="270">
        <v>712.03191599999991</v>
      </c>
      <c r="AO36" s="270">
        <v>794.92497919999994</v>
      </c>
      <c r="AP36" s="270">
        <v>799.46550039999966</v>
      </c>
      <c r="AQ36" s="70">
        <f>SUM(AM36:AP36)</f>
        <v>2834.1949259999997</v>
      </c>
      <c r="AR36" s="270">
        <v>579.85582439999996</v>
      </c>
      <c r="AS36" s="270">
        <v>889.60213120000014</v>
      </c>
      <c r="AT36" s="154">
        <v>712.41276719999985</v>
      </c>
      <c r="AU36" s="257">
        <v>663.01290399999937</v>
      </c>
      <c r="AV36" s="70">
        <f t="shared" si="15"/>
        <v>2844.8836267999991</v>
      </c>
      <c r="AW36" s="270">
        <v>464.45493160000001</v>
      </c>
      <c r="AX36" s="270">
        <v>428.04615880000006</v>
      </c>
      <c r="AY36" s="270">
        <v>647.05257719999997</v>
      </c>
      <c r="AZ36" s="270">
        <f t="shared" si="24"/>
        <v>687.24633239999991</v>
      </c>
      <c r="BA36" s="70">
        <f>SUM(AW36:AZ36)</f>
        <v>2226.8000000000002</v>
      </c>
      <c r="BB36" s="270">
        <f t="shared" si="25"/>
        <v>570.81794239999988</v>
      </c>
      <c r="BC36" s="270">
        <v>801.54995239999994</v>
      </c>
      <c r="BD36" s="270">
        <v>764.74205799999993</v>
      </c>
      <c r="BE36" s="270">
        <v>868.42206359999977</v>
      </c>
      <c r="BF36" s="70">
        <v>3005.5320163999995</v>
      </c>
    </row>
    <row r="37" spans="2:58">
      <c r="B37" s="60" t="s">
        <v>471</v>
      </c>
      <c r="C37" s="166" t="s">
        <v>169</v>
      </c>
      <c r="D37" s="272">
        <f>SUM(D35:D36)</f>
        <v>10050.718625199997</v>
      </c>
      <c r="E37" s="272">
        <f>SUM(E35:E36)</f>
        <v>11479.414087199999</v>
      </c>
      <c r="F37" s="272">
        <f>SUM(F35:F36)</f>
        <v>11677.386830719999</v>
      </c>
      <c r="G37" s="272">
        <f>SUM(G35:G36)</f>
        <v>6908.314978800001</v>
      </c>
      <c r="H37" s="71">
        <f>SUM(H35:H36)</f>
        <v>40115.834521919998</v>
      </c>
      <c r="I37" s="272">
        <f t="shared" ref="I37:AJ37" si="26">SUM(I35:I36)</f>
        <v>10359.803564799999</v>
      </c>
      <c r="J37" s="272">
        <f t="shared" si="26"/>
        <v>12166.0889224</v>
      </c>
      <c r="K37" s="272">
        <f t="shared" si="26"/>
        <v>9050.6689315999993</v>
      </c>
      <c r="L37" s="272">
        <f t="shared" si="26"/>
        <v>12216.414534</v>
      </c>
      <c r="M37" s="71">
        <f t="shared" si="26"/>
        <v>43792.9759528</v>
      </c>
      <c r="N37" s="272">
        <f t="shared" si="26"/>
        <v>9587.3909255999988</v>
      </c>
      <c r="O37" s="272">
        <f t="shared" si="26"/>
        <v>9976.4893339999999</v>
      </c>
      <c r="P37" s="272">
        <f t="shared" si="26"/>
        <v>12701.469280799996</v>
      </c>
      <c r="Q37" s="272">
        <f t="shared" si="26"/>
        <v>13604.007645599999</v>
      </c>
      <c r="R37" s="71">
        <f t="shared" si="26"/>
        <v>45869.357185999994</v>
      </c>
      <c r="S37" s="272">
        <f t="shared" si="26"/>
        <v>12184.888182688001</v>
      </c>
      <c r="T37" s="272">
        <f t="shared" si="26"/>
        <v>12747.974752399998</v>
      </c>
      <c r="U37" s="272">
        <f t="shared" si="26"/>
        <v>13457.2951404</v>
      </c>
      <c r="V37" s="272">
        <f t="shared" si="26"/>
        <v>9724.5256752000005</v>
      </c>
      <c r="W37" s="71">
        <f t="shared" si="26"/>
        <v>48114.683750687997</v>
      </c>
      <c r="X37" s="272">
        <f t="shared" si="26"/>
        <v>12119.067524800001</v>
      </c>
      <c r="Y37" s="272">
        <f t="shared" si="26"/>
        <v>13171.985759599997</v>
      </c>
      <c r="Z37" s="272">
        <f t="shared" si="26"/>
        <v>13323.599922800002</v>
      </c>
      <c r="AA37" s="272">
        <f t="shared" si="26"/>
        <v>12812.172324799998</v>
      </c>
      <c r="AB37" s="71">
        <f t="shared" si="26"/>
        <v>51426.825532000003</v>
      </c>
      <c r="AC37" s="272">
        <f t="shared" si="26"/>
        <v>9972.1638700000003</v>
      </c>
      <c r="AD37" s="272">
        <f t="shared" si="26"/>
        <v>7279.5312255999979</v>
      </c>
      <c r="AE37" s="272">
        <f t="shared" si="26"/>
        <v>11389.306701200001</v>
      </c>
      <c r="AF37" s="272">
        <f t="shared" si="26"/>
        <v>11090.341556799996</v>
      </c>
      <c r="AG37" s="71">
        <f t="shared" si="26"/>
        <v>39731.343353599994</v>
      </c>
      <c r="AH37" s="272">
        <f t="shared" si="26"/>
        <v>10135.5812056</v>
      </c>
      <c r="AI37" s="272">
        <f t="shared" si="26"/>
        <v>12015.135214400001</v>
      </c>
      <c r="AJ37" s="272">
        <f t="shared" si="26"/>
        <v>4850.9110410887151</v>
      </c>
      <c r="AK37" s="272">
        <v>10288.430019200001</v>
      </c>
      <c r="AL37" s="71">
        <f t="shared" ref="AL37:AQ37" si="27">SUM(AL35:AL36)</f>
        <v>37290.05748028872</v>
      </c>
      <c r="AM37" s="272">
        <f t="shared" si="27"/>
        <v>7972.2563827999984</v>
      </c>
      <c r="AN37" s="272">
        <f t="shared" si="27"/>
        <v>10824.194413200001</v>
      </c>
      <c r="AO37" s="272">
        <f t="shared" si="27"/>
        <v>12246.7100796</v>
      </c>
      <c r="AP37" s="272">
        <f t="shared" si="27"/>
        <v>11753.578326399998</v>
      </c>
      <c r="AQ37" s="71">
        <f t="shared" si="27"/>
        <v>42796.739201999997</v>
      </c>
      <c r="AR37" s="272">
        <f>SUM(AR35:AR36)</f>
        <v>10296.529209999999</v>
      </c>
      <c r="AS37" s="272">
        <f>SUM(AS35:AS36)</f>
        <v>11552.262656000001</v>
      </c>
      <c r="AT37" s="272">
        <f>SUM(AT35:AT36)</f>
        <v>9516.5068807999996</v>
      </c>
      <c r="AU37" s="272">
        <f t="shared" ref="AU37" si="28">SUM(AU35:AU36)</f>
        <v>9574.4711459999962</v>
      </c>
      <c r="AV37" s="71">
        <f t="shared" si="15"/>
        <v>40939.769892799995</v>
      </c>
      <c r="AW37" s="272">
        <f>SUM(AW35:AW36)</f>
        <v>7631.6194199999991</v>
      </c>
      <c r="AX37" s="272">
        <f>SUM(AX35:AX36)</f>
        <v>6414.7874632000012</v>
      </c>
      <c r="AY37" s="272">
        <f>SUM(AY35:AY36)</f>
        <v>11521.447939200001</v>
      </c>
      <c r="AZ37" s="272">
        <f>SUM(AZ35:AZ36)</f>
        <v>11761.058124799994</v>
      </c>
      <c r="BA37" s="71">
        <f t="shared" ref="BA37" si="29">SUM(BA35:BA36)</f>
        <v>37328.912947199999</v>
      </c>
      <c r="BB37" s="272">
        <f>SUM(BB35:BB36)</f>
        <v>10739.301501199998</v>
      </c>
      <c r="BC37" s="272">
        <f>SUM(BC35:BC36)</f>
        <v>11827.514774399999</v>
      </c>
      <c r="BD37" s="272">
        <f>SUM(BD35:BD36)</f>
        <v>12480.494720800003</v>
      </c>
      <c r="BE37" s="272">
        <f>SUM(BE35:BE36)</f>
        <v>12693.972709199996</v>
      </c>
      <c r="BF37" s="71">
        <f>SUM(BF35:BF36)</f>
        <v>47741.283705599999</v>
      </c>
    </row>
    <row r="38" spans="2:58">
      <c r="B38" s="271"/>
      <c r="C38" s="57"/>
      <c r="D38" s="271"/>
      <c r="E38" s="271"/>
      <c r="F38" s="271"/>
      <c r="G38" s="271"/>
      <c r="H38" s="70"/>
      <c r="I38" s="70"/>
      <c r="J38" s="70"/>
      <c r="K38" s="70"/>
      <c r="L38" s="70"/>
      <c r="M38" s="70"/>
      <c r="N38" s="70"/>
      <c r="O38" s="70"/>
      <c r="P38" s="70"/>
      <c r="Q38" s="70"/>
      <c r="R38" s="70"/>
      <c r="V38" s="70"/>
      <c r="W38" s="70"/>
      <c r="AA38" s="375"/>
      <c r="AB38" s="375"/>
      <c r="AG38" s="375"/>
      <c r="AL38" s="375"/>
      <c r="AT38" s="154"/>
      <c r="AU38" s="154"/>
      <c r="AV38" s="70"/>
    </row>
    <row r="39" spans="2:58" ht="13.8" thickBot="1">
      <c r="B39" s="62" t="s">
        <v>163</v>
      </c>
      <c r="C39" s="167" t="s">
        <v>169</v>
      </c>
      <c r="D39" s="273">
        <f>SUM(D33,D37)</f>
        <v>30644.016072799997</v>
      </c>
      <c r="E39" s="273">
        <f>SUM(E33,E37)</f>
        <v>34157.447292199999</v>
      </c>
      <c r="F39" s="273">
        <f>SUM(F33,F37)</f>
        <v>36393.469977319997</v>
      </c>
      <c r="G39" s="273">
        <f>SUM(G33,G37)</f>
        <v>30974.771021599998</v>
      </c>
      <c r="H39" s="72">
        <f>SUM(H33,H37)</f>
        <v>132169.70436391997</v>
      </c>
      <c r="I39" s="273">
        <f t="shared" ref="I39:AJ39" si="30">SUM(I33,I37)</f>
        <v>27974.4527648</v>
      </c>
      <c r="J39" s="273">
        <f t="shared" si="30"/>
        <v>37875.645349599996</v>
      </c>
      <c r="K39" s="273">
        <f t="shared" si="30"/>
        <v>31551.734658399997</v>
      </c>
      <c r="L39" s="273">
        <f t="shared" si="30"/>
        <v>36930.934333999998</v>
      </c>
      <c r="M39" s="72">
        <f t="shared" si="30"/>
        <v>134332.76710679999</v>
      </c>
      <c r="N39" s="273">
        <f t="shared" si="30"/>
        <v>32639.100827999995</v>
      </c>
      <c r="O39" s="273">
        <f t="shared" si="30"/>
        <v>34407.046153999996</v>
      </c>
      <c r="P39" s="273">
        <f t="shared" si="30"/>
        <v>34915.652240599993</v>
      </c>
      <c r="Q39" s="273">
        <f t="shared" si="30"/>
        <v>36417.180319000006</v>
      </c>
      <c r="R39" s="72">
        <f t="shared" si="30"/>
        <v>138378.97954159998</v>
      </c>
      <c r="S39" s="273">
        <f t="shared" si="30"/>
        <v>36827.189731288003</v>
      </c>
      <c r="T39" s="273">
        <f t="shared" si="30"/>
        <v>37875.904798399999</v>
      </c>
      <c r="U39" s="273">
        <f t="shared" si="30"/>
        <v>38890.695140399999</v>
      </c>
      <c r="V39" s="273">
        <f t="shared" si="30"/>
        <v>36237.188880599999</v>
      </c>
      <c r="W39" s="72">
        <f t="shared" si="30"/>
        <v>149830.97855068799</v>
      </c>
      <c r="X39" s="273">
        <f t="shared" si="30"/>
        <v>37245.811324800001</v>
      </c>
      <c r="Y39" s="273">
        <f t="shared" si="30"/>
        <v>38734.133559599992</v>
      </c>
      <c r="Z39" s="273">
        <f t="shared" si="30"/>
        <v>40159.199922799999</v>
      </c>
      <c r="AA39" s="273">
        <f t="shared" si="30"/>
        <v>40331.772324799997</v>
      </c>
      <c r="AB39" s="72">
        <f t="shared" si="30"/>
        <v>156470.917132</v>
      </c>
      <c r="AC39" s="273">
        <f t="shared" si="30"/>
        <v>35417.625069999995</v>
      </c>
      <c r="AD39" s="273">
        <f t="shared" si="30"/>
        <v>27586.450025599996</v>
      </c>
      <c r="AE39" s="273">
        <f t="shared" si="30"/>
        <v>36411.873501199996</v>
      </c>
      <c r="AF39" s="273">
        <f t="shared" si="30"/>
        <v>37970.200156799998</v>
      </c>
      <c r="AG39" s="72">
        <f t="shared" si="30"/>
        <v>137386.14875359999</v>
      </c>
      <c r="AH39" s="273">
        <f t="shared" si="30"/>
        <v>35430.037101199996</v>
      </c>
      <c r="AI39" s="273">
        <f t="shared" si="30"/>
        <v>38317.664518800004</v>
      </c>
      <c r="AJ39" s="273">
        <f t="shared" si="30"/>
        <v>33282.602461488714</v>
      </c>
      <c r="AK39" s="273">
        <v>36102.474066000002</v>
      </c>
      <c r="AL39" s="72">
        <f t="shared" ref="AL39:AQ39" si="31">SUM(AL33,AL37)</f>
        <v>143132.77814748872</v>
      </c>
      <c r="AM39" s="273">
        <f t="shared" si="31"/>
        <v>34702.771182800003</v>
      </c>
      <c r="AN39" s="273">
        <f t="shared" si="31"/>
        <v>39180.439011000002</v>
      </c>
      <c r="AO39" s="273">
        <f t="shared" si="31"/>
        <v>39330.041081799995</v>
      </c>
      <c r="AP39" s="273">
        <f t="shared" si="31"/>
        <v>38025.726197600001</v>
      </c>
      <c r="AQ39" s="72">
        <f t="shared" si="31"/>
        <v>151238.97747320001</v>
      </c>
      <c r="AR39" s="273">
        <f>SUM(AR33,AR37)</f>
        <v>37515.729554573918</v>
      </c>
      <c r="AS39" s="273">
        <f>SUM(AS33,AS37)</f>
        <v>39309.335483627277</v>
      </c>
      <c r="AT39" s="273">
        <f>SUM(AT33,AT37)</f>
        <v>36421.657066798798</v>
      </c>
      <c r="AU39" s="273">
        <f>SUM(AU33,AU37)</f>
        <v>35658.052703999987</v>
      </c>
      <c r="AV39" s="72">
        <f t="shared" si="15"/>
        <v>148904.77480899997</v>
      </c>
      <c r="AW39" s="273">
        <f>SUM(AW33,AW37)</f>
        <v>35157.159481199997</v>
      </c>
      <c r="AX39" s="273">
        <f>SUM(AX33,AX37)</f>
        <v>32498.063105999998</v>
      </c>
      <c r="AY39" s="273">
        <f>SUM(AY33,AY37)</f>
        <v>39675.175994399993</v>
      </c>
      <c r="AZ39" s="273">
        <f>SUM(AZ33,AZ37)</f>
        <v>38269.058566799999</v>
      </c>
      <c r="BA39" s="72">
        <f>SUM(BA33,BA37)</f>
        <v>145599.45714839999</v>
      </c>
      <c r="BB39" s="273">
        <f t="shared" ref="BB39:BD39" si="32">SUM(BB33,BB37)</f>
        <v>39043.782780199996</v>
      </c>
      <c r="BC39" s="273">
        <f t="shared" si="32"/>
        <v>39802.609591</v>
      </c>
      <c r="BD39" s="273">
        <f t="shared" si="32"/>
        <v>41008.279135199999</v>
      </c>
      <c r="BE39" s="273">
        <f>SUM(BE33,BE37)</f>
        <v>39591.306232399991</v>
      </c>
      <c r="BF39" s="72">
        <f>SUM(BF33,BF37)</f>
        <v>159445.97773879999</v>
      </c>
    </row>
    <row r="42" spans="2:58">
      <c r="B42" s="59" t="s">
        <v>171</v>
      </c>
    </row>
  </sheetData>
  <pageMargins left="0.25" right="0.25" top="0.75" bottom="0.75" header="0.3" footer="0.3"/>
  <pageSetup paperSize="9"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F2238-F010-471F-83B4-30E8CA0A975C}">
  <sheetPr>
    <pageSetUpPr fitToPage="1"/>
  </sheetPr>
  <dimension ref="A1:F18"/>
  <sheetViews>
    <sheetView showGridLines="0" zoomScaleNormal="100" workbookViewId="0">
      <selection activeCell="B21" sqref="B21"/>
    </sheetView>
  </sheetViews>
  <sheetFormatPr defaultColWidth="8.6640625" defaultRowHeight="13.2"/>
  <cols>
    <col min="1" max="1" width="5" style="252" customWidth="1"/>
    <col min="2" max="2" width="20.5546875" style="252" customWidth="1"/>
    <col min="3" max="16384" width="8.6640625" style="252"/>
  </cols>
  <sheetData>
    <row r="1" spans="1:6">
      <c r="A1" s="268"/>
      <c r="B1" s="268"/>
      <c r="C1" s="268"/>
      <c r="D1" s="268"/>
      <c r="E1" s="268"/>
    </row>
    <row r="3" spans="1:6" ht="18.600000000000001">
      <c r="B3" s="20" t="s">
        <v>33</v>
      </c>
    </row>
    <row r="5" spans="1:6">
      <c r="B5" s="254" t="s">
        <v>477</v>
      </c>
      <c r="C5" s="32" t="s">
        <v>478</v>
      </c>
    </row>
    <row r="6" spans="1:6">
      <c r="B6" s="254" t="s">
        <v>183</v>
      </c>
      <c r="C6" s="32" t="s">
        <v>182</v>
      </c>
    </row>
    <row r="7" spans="1:6">
      <c r="B7" s="254" t="s">
        <v>192</v>
      </c>
      <c r="C7" s="32" t="s">
        <v>191</v>
      </c>
    </row>
    <row r="8" spans="1:6">
      <c r="B8" s="254" t="s">
        <v>185</v>
      </c>
      <c r="C8" s="32" t="s">
        <v>184</v>
      </c>
    </row>
    <row r="9" spans="1:6">
      <c r="B9" s="254" t="s">
        <v>181</v>
      </c>
      <c r="C9" s="32" t="s">
        <v>180</v>
      </c>
    </row>
    <row r="10" spans="1:6">
      <c r="B10" s="254" t="s">
        <v>188</v>
      </c>
      <c r="C10" s="32" t="s">
        <v>187</v>
      </c>
    </row>
    <row r="11" spans="1:6">
      <c r="B11" s="254" t="s">
        <v>186</v>
      </c>
      <c r="C11" s="32" t="s">
        <v>490</v>
      </c>
    </row>
    <row r="12" spans="1:6">
      <c r="B12" s="254" t="s">
        <v>486</v>
      </c>
      <c r="C12" s="32" t="s">
        <v>487</v>
      </c>
    </row>
    <row r="13" spans="1:6">
      <c r="B13" s="254" t="s">
        <v>488</v>
      </c>
      <c r="C13" s="32" t="s">
        <v>489</v>
      </c>
    </row>
    <row r="14" spans="1:6" ht="15" customHeight="1">
      <c r="B14" s="254" t="s">
        <v>463</v>
      </c>
      <c r="C14" s="497" t="s">
        <v>479</v>
      </c>
      <c r="D14" s="498"/>
      <c r="E14" s="498"/>
      <c r="F14" s="498"/>
    </row>
    <row r="15" spans="1:6" ht="15" customHeight="1">
      <c r="B15" s="254" t="s">
        <v>482</v>
      </c>
      <c r="C15" s="492" t="s">
        <v>483</v>
      </c>
      <c r="D15" s="482"/>
      <c r="E15" s="482"/>
      <c r="F15" s="482"/>
    </row>
    <row r="16" spans="1:6">
      <c r="B16" s="254" t="s">
        <v>484</v>
      </c>
      <c r="C16" s="492" t="s">
        <v>485</v>
      </c>
    </row>
    <row r="17" spans="2:3">
      <c r="B17" s="254" t="s">
        <v>190</v>
      </c>
      <c r="C17" s="32" t="s">
        <v>189</v>
      </c>
    </row>
    <row r="18" spans="2:3">
      <c r="B18" s="254" t="s">
        <v>480</v>
      </c>
      <c r="C18" s="492" t="s">
        <v>481</v>
      </c>
    </row>
  </sheetData>
  <mergeCells count="1">
    <mergeCell ref="C14:F14"/>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5"/>
  <sheetViews>
    <sheetView showGridLines="0" zoomScaleNormal="100" workbookViewId="0">
      <selection activeCell="D17" sqref="D17"/>
    </sheetView>
  </sheetViews>
  <sheetFormatPr defaultColWidth="8.6640625" defaultRowHeight="13.2"/>
  <cols>
    <col min="1" max="1" width="7" style="2" customWidth="1"/>
    <col min="2" max="2" width="6.5546875" style="2" customWidth="1"/>
    <col min="3" max="16384" width="8.6640625" style="2"/>
  </cols>
  <sheetData>
    <row r="2" spans="2:3">
      <c r="B2" s="1"/>
    </row>
    <row r="5" spans="2:3" ht="24.6">
      <c r="B5" s="3" t="s">
        <v>23</v>
      </c>
    </row>
    <row r="7" spans="2:3">
      <c r="B7" s="9" t="s">
        <v>24</v>
      </c>
      <c r="C7" s="4"/>
    </row>
    <row r="8" spans="2:3">
      <c r="B8" s="9" t="s">
        <v>25</v>
      </c>
      <c r="C8" s="4"/>
    </row>
    <row r="9" spans="2:3">
      <c r="B9" s="5"/>
      <c r="C9" s="4" t="s">
        <v>26</v>
      </c>
    </row>
    <row r="10" spans="2:3">
      <c r="B10" s="10" t="s">
        <v>0</v>
      </c>
      <c r="C10" s="11" t="s">
        <v>27</v>
      </c>
    </row>
    <row r="11" spans="2:3">
      <c r="B11" s="10" t="s">
        <v>20</v>
      </c>
      <c r="C11" s="11" t="s">
        <v>28</v>
      </c>
    </row>
    <row r="12" spans="2:3">
      <c r="B12" s="10" t="s">
        <v>19</v>
      </c>
      <c r="C12" s="11" t="s">
        <v>29</v>
      </c>
    </row>
    <row r="13" spans="2:3">
      <c r="B13" s="10" t="s">
        <v>1</v>
      </c>
      <c r="C13" s="11" t="s">
        <v>30</v>
      </c>
    </row>
    <row r="14" spans="2:3">
      <c r="B14" s="12"/>
      <c r="C14" s="13" t="s">
        <v>31</v>
      </c>
    </row>
    <row r="15" spans="2:3">
      <c r="B15" s="10" t="s">
        <v>2</v>
      </c>
      <c r="C15" s="11" t="s">
        <v>343</v>
      </c>
    </row>
    <row r="16" spans="2:3">
      <c r="B16" s="10" t="s">
        <v>3</v>
      </c>
      <c r="C16" s="11" t="s">
        <v>439</v>
      </c>
    </row>
    <row r="17" spans="2:3">
      <c r="B17" s="10" t="s">
        <v>4</v>
      </c>
      <c r="C17" s="11" t="s">
        <v>32</v>
      </c>
    </row>
    <row r="18" spans="2:3">
      <c r="B18" s="218" t="s">
        <v>5</v>
      </c>
      <c r="C18" s="4" t="s">
        <v>33</v>
      </c>
    </row>
    <row r="19" spans="2:3">
      <c r="B19" s="5"/>
      <c r="C19" s="4"/>
    </row>
    <row r="20" spans="2:3">
      <c r="B20" s="5"/>
      <c r="C20" s="4"/>
    </row>
    <row r="21" spans="2:3">
      <c r="B21" s="5"/>
      <c r="C21" s="4"/>
    </row>
    <row r="22" spans="2:3">
      <c r="B22" s="5"/>
      <c r="C22" s="4"/>
    </row>
    <row r="23" spans="2:3">
      <c r="B23" s="5"/>
      <c r="C23" s="4"/>
    </row>
    <row r="24" spans="2:3">
      <c r="B24" s="5"/>
      <c r="C24" s="4"/>
    </row>
    <row r="25" spans="2:3">
      <c r="B25" s="4"/>
    </row>
  </sheetData>
  <pageMargins left="0.25" right="0.25" top="0.75" bottom="0.75" header="0.3" footer="0.3"/>
  <pageSetup paperSize="9" orientation="portrait" r:id="rId1"/>
  <ignoredErrors>
    <ignoredError sqref="B14 B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B24"/>
  <sheetViews>
    <sheetView showGridLines="0" zoomScale="130" zoomScaleNormal="130" workbookViewId="0"/>
  </sheetViews>
  <sheetFormatPr defaultColWidth="8.6640625" defaultRowHeight="13.2"/>
  <cols>
    <col min="1" max="1" width="2.6640625" style="4" customWidth="1"/>
    <col min="2" max="16384" width="8.6640625" style="4"/>
  </cols>
  <sheetData>
    <row r="3" spans="2:2">
      <c r="B3" s="9" t="s">
        <v>34</v>
      </c>
    </row>
    <row r="4" spans="2:2">
      <c r="B4" s="252" t="s">
        <v>35</v>
      </c>
    </row>
    <row r="5" spans="2:2">
      <c r="B5" s="252" t="s">
        <v>36</v>
      </c>
    </row>
    <row r="6" spans="2:2">
      <c r="B6" s="252" t="s">
        <v>37</v>
      </c>
    </row>
    <row r="7" spans="2:2">
      <c r="B7" s="252" t="s">
        <v>38</v>
      </c>
    </row>
    <row r="8" spans="2:2">
      <c r="B8" s="252" t="s">
        <v>39</v>
      </c>
    </row>
    <row r="9" spans="2:2">
      <c r="B9" s="252" t="s">
        <v>40</v>
      </c>
    </row>
    <row r="10" spans="2:2">
      <c r="B10" s="252" t="s">
        <v>41</v>
      </c>
    </row>
    <row r="11" spans="2:2">
      <c r="B11" s="252" t="s">
        <v>42</v>
      </c>
    </row>
    <row r="12" spans="2:2">
      <c r="B12" s="252" t="s">
        <v>43</v>
      </c>
    </row>
    <row r="14" spans="2:2">
      <c r="B14" s="9" t="s">
        <v>6</v>
      </c>
    </row>
    <row r="15" spans="2:2">
      <c r="B15" s="4" t="s">
        <v>44</v>
      </c>
    </row>
    <row r="16" spans="2:2">
      <c r="B16" s="4" t="s">
        <v>45</v>
      </c>
    </row>
    <row r="17" spans="2:2">
      <c r="B17" s="4" t="s">
        <v>344</v>
      </c>
    </row>
    <row r="18" spans="2:2">
      <c r="B18" s="4" t="s">
        <v>46</v>
      </c>
    </row>
    <row r="19" spans="2:2">
      <c r="B19" s="4" t="s">
        <v>47</v>
      </c>
    </row>
    <row r="20" spans="2:2">
      <c r="B20" s="4" t="s">
        <v>48</v>
      </c>
    </row>
    <row r="21" spans="2:2">
      <c r="B21" s="4" t="s">
        <v>49</v>
      </c>
    </row>
    <row r="22" spans="2:2">
      <c r="B22" s="4" t="s">
        <v>50</v>
      </c>
    </row>
    <row r="23" spans="2:2">
      <c r="B23" s="4" t="s">
        <v>51</v>
      </c>
    </row>
    <row r="24" spans="2:2">
      <c r="B24" s="4" t="s">
        <v>52</v>
      </c>
    </row>
  </sheetData>
  <pageMargins left="0.25" right="0.25"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I89"/>
  <sheetViews>
    <sheetView showGridLines="0" zoomScale="115" zoomScaleNormal="115" workbookViewId="0">
      <pane xSplit="2" topLeftCell="D1" activePane="topRight" state="frozen"/>
      <selection pane="topRight" activeCell="BN17" sqref="BN17"/>
    </sheetView>
  </sheetViews>
  <sheetFormatPr defaultColWidth="8.6640625" defaultRowHeight="13.2" outlineLevelCol="2"/>
  <cols>
    <col min="1" max="1" width="3.6640625" style="252" customWidth="1"/>
    <col min="2" max="2" width="36.88671875" style="252" customWidth="1"/>
    <col min="3" max="3" width="20.33203125" style="252" customWidth="1"/>
    <col min="4" max="4" width="15.33203125" style="252" customWidth="1"/>
    <col min="5" max="5" width="16" style="277" customWidth="1"/>
    <col min="6" max="7" width="15.6640625" style="252" hidden="1" customWidth="1" outlineLevel="1"/>
    <col min="8" max="9" width="16.6640625" style="252" hidden="1" customWidth="1" outlineLevel="1"/>
    <col min="10" max="10" width="16.6640625" style="254" customWidth="1" collapsed="1"/>
    <col min="11" max="14" width="16.6640625" style="252" hidden="1" customWidth="1" outlineLevel="1"/>
    <col min="15" max="15" width="16.6640625" style="254" customWidth="1" collapsed="1"/>
    <col min="16" max="17" width="16.6640625" style="252" hidden="1" customWidth="1" outlineLevel="1"/>
    <col min="18" max="18" width="16.88671875" style="252" hidden="1" customWidth="1" outlineLevel="1"/>
    <col min="19" max="19" width="18.33203125" style="252" hidden="1" customWidth="1" outlineLevel="1"/>
    <col min="20" max="20" width="16.6640625" style="254" customWidth="1" collapsed="1"/>
    <col min="21" max="21" width="16.6640625" style="252" hidden="1" customWidth="1" outlineLevel="1"/>
    <col min="22" max="22" width="15.44140625" style="252" hidden="1" customWidth="1" outlineLevel="1"/>
    <col min="23" max="23" width="16.88671875" style="252" hidden="1" customWidth="1" outlineLevel="1"/>
    <col min="24" max="24" width="18.33203125" style="252" hidden="1" customWidth="1" outlineLevel="1"/>
    <col min="25" max="25" width="15.6640625" style="254" customWidth="1" collapsed="1"/>
    <col min="26" max="27" width="16" style="252" hidden="1" customWidth="1" outlineLevel="1"/>
    <col min="28" max="28" width="16.88671875" style="252" hidden="1" customWidth="1" outlineLevel="1"/>
    <col min="29" max="29" width="18.33203125" style="252" hidden="1" customWidth="1" outlineLevel="1"/>
    <col min="30" max="30" width="32.6640625" style="252" hidden="1" customWidth="1" outlineLevel="1"/>
    <col min="31" max="31" width="16" style="252" customWidth="1" collapsed="1"/>
    <col min="32" max="33" width="16" style="252" hidden="1" customWidth="1" outlineLevel="1"/>
    <col min="34" max="34" width="16.6640625" style="252" hidden="1" customWidth="1" outlineLevel="1"/>
    <col min="35" max="35" width="18.6640625" style="252" hidden="1" customWidth="1" outlineLevel="1"/>
    <col min="36" max="36" width="16" style="252" customWidth="1" collapsed="1"/>
    <col min="37" max="37" width="16" style="252" hidden="1" customWidth="1" outlineLevel="1"/>
    <col min="38" max="38" width="15.88671875" style="252" hidden="1" customWidth="1" outlineLevel="1"/>
    <col min="39" max="39" width="17.5546875" style="252" hidden="1" customWidth="1" outlineLevel="1"/>
    <col min="40" max="40" width="13.5546875" style="252" hidden="1" customWidth="1" outlineLevel="1"/>
    <col min="41" max="41" width="11.5546875" style="252" customWidth="1" collapsed="1"/>
    <col min="42" max="42" width="15.6640625" style="252" hidden="1" customWidth="1" outlineLevel="1"/>
    <col min="43" max="43" width="16" style="252" hidden="1" customWidth="1" outlineLevel="1"/>
    <col min="44" max="44" width="17.44140625" style="252" hidden="1" customWidth="1" outlineLevel="1"/>
    <col min="45" max="45" width="20.33203125" style="252" hidden="1" customWidth="1" outlineLevel="1"/>
    <col min="46" max="46" width="12.88671875" style="252" customWidth="1" collapsed="1"/>
    <col min="47" max="47" width="18.33203125" style="252" hidden="1" customWidth="1" outlineLevel="1"/>
    <col min="48" max="48" width="16" style="252" hidden="1" customWidth="1" outlineLevel="1"/>
    <col min="49" max="49" width="17.5546875" style="252" hidden="1" customWidth="1" outlineLevel="1"/>
    <col min="50" max="50" width="13.88671875" style="252" hidden="1" customWidth="1" outlineLevel="1"/>
    <col min="51" max="51" width="12.109375" style="252" customWidth="1" collapsed="1"/>
    <col min="52" max="53" width="11.33203125" style="252" hidden="1" customWidth="1" outlineLevel="1"/>
    <col min="54" max="55" width="11.88671875" style="252" hidden="1" customWidth="1" outlineLevel="1"/>
    <col min="56" max="56" width="11.88671875" style="252" bestFit="1" customWidth="1" collapsed="1"/>
    <col min="57" max="57" width="11.88671875" style="252" hidden="1" customWidth="1" outlineLevel="1"/>
    <col min="58" max="59" width="11.33203125" style="252" hidden="1" customWidth="1" outlineLevel="1"/>
    <col min="60" max="60" width="11.88671875" style="252" hidden="1" customWidth="1" outlineLevel="2"/>
    <col min="61" max="61" width="11.88671875" style="252" bestFit="1" customWidth="1" collapsed="1"/>
    <col min="62" max="16384" width="8.6640625" style="252"/>
  </cols>
  <sheetData>
    <row r="1" spans="2:61">
      <c r="B1" s="14"/>
      <c r="C1" s="15"/>
      <c r="D1" s="15"/>
      <c r="E1" s="15"/>
      <c r="F1" s="276" t="s">
        <v>55</v>
      </c>
      <c r="G1" s="276" t="s">
        <v>56</v>
      </c>
      <c r="H1" s="276" t="s">
        <v>57</v>
      </c>
      <c r="I1" s="276" t="s">
        <v>58</v>
      </c>
      <c r="J1" s="76">
        <v>2015</v>
      </c>
      <c r="K1" s="276" t="s">
        <v>59</v>
      </c>
      <c r="L1" s="276" t="s">
        <v>60</v>
      </c>
      <c r="M1" s="276" t="s">
        <v>61</v>
      </c>
      <c r="N1" s="276" t="s">
        <v>62</v>
      </c>
      <c r="O1" s="76">
        <v>2016</v>
      </c>
      <c r="P1" s="276" t="s">
        <v>63</v>
      </c>
      <c r="Q1" s="276" t="s">
        <v>64</v>
      </c>
      <c r="R1" s="276" t="s">
        <v>65</v>
      </c>
      <c r="S1" s="276" t="s">
        <v>66</v>
      </c>
      <c r="T1" s="76">
        <v>2017</v>
      </c>
      <c r="U1" s="276" t="s">
        <v>67</v>
      </c>
      <c r="V1" s="276" t="s">
        <v>68</v>
      </c>
      <c r="W1" s="276" t="s">
        <v>69</v>
      </c>
      <c r="X1" s="276" t="s">
        <v>70</v>
      </c>
      <c r="Y1" s="76">
        <v>2018</v>
      </c>
      <c r="Z1" s="276" t="s">
        <v>71</v>
      </c>
      <c r="AA1" s="276" t="s">
        <v>72</v>
      </c>
      <c r="AB1" s="276" t="s">
        <v>73</v>
      </c>
      <c r="AC1" s="276" t="s">
        <v>74</v>
      </c>
      <c r="AD1" s="276" t="s">
        <v>74</v>
      </c>
      <c r="AE1" s="76">
        <v>2019</v>
      </c>
      <c r="AF1" s="276" t="s">
        <v>75</v>
      </c>
      <c r="AG1" s="276" t="s">
        <v>76</v>
      </c>
      <c r="AH1" s="276" t="s">
        <v>77</v>
      </c>
      <c r="AI1" s="276" t="s">
        <v>78</v>
      </c>
      <c r="AJ1" s="76">
        <v>2020</v>
      </c>
      <c r="AK1" s="276" t="s">
        <v>54</v>
      </c>
      <c r="AL1" s="276" t="s">
        <v>22</v>
      </c>
      <c r="AM1" s="276" t="s">
        <v>350</v>
      </c>
      <c r="AN1" s="276" t="s">
        <v>352</v>
      </c>
      <c r="AO1" s="76">
        <v>2021</v>
      </c>
      <c r="AP1" s="276" t="s">
        <v>356</v>
      </c>
      <c r="AQ1" s="276" t="s">
        <v>360</v>
      </c>
      <c r="AR1" s="276" t="s">
        <v>364</v>
      </c>
      <c r="AS1" s="276" t="s">
        <v>368</v>
      </c>
      <c r="AT1" s="76">
        <v>2022</v>
      </c>
      <c r="AU1" s="276" t="s">
        <v>370</v>
      </c>
      <c r="AV1" s="276" t="s">
        <v>382</v>
      </c>
      <c r="AW1" s="276" t="s">
        <v>387</v>
      </c>
      <c r="AX1" s="276" t="s">
        <v>392</v>
      </c>
      <c r="AY1" s="76">
        <v>2023</v>
      </c>
      <c r="AZ1" s="276" t="s">
        <v>400</v>
      </c>
      <c r="BA1" s="276" t="s">
        <v>404</v>
      </c>
      <c r="BB1" s="276" t="s">
        <v>428</v>
      </c>
      <c r="BC1" s="276" t="s">
        <v>431</v>
      </c>
      <c r="BD1" s="219">
        <v>2024</v>
      </c>
      <c r="BE1" s="276" t="s">
        <v>433</v>
      </c>
      <c r="BF1" s="276" t="s">
        <v>464</v>
      </c>
      <c r="BG1" s="276" t="s">
        <v>468</v>
      </c>
      <c r="BH1" s="276" t="s">
        <v>474</v>
      </c>
      <c r="BI1" s="219">
        <v>2025</v>
      </c>
    </row>
    <row r="2" spans="2:61">
      <c r="B2" s="252" t="s">
        <v>53</v>
      </c>
      <c r="E2" s="277" t="s">
        <v>347</v>
      </c>
      <c r="F2" s="274">
        <v>53.93634920634922</v>
      </c>
      <c r="G2" s="274">
        <v>61.875</v>
      </c>
      <c r="H2" s="274">
        <v>50.434999999999995</v>
      </c>
      <c r="I2" s="274">
        <v>43.764296875000021</v>
      </c>
      <c r="J2" s="94">
        <v>52.37003937007875</v>
      </c>
      <c r="K2" s="274">
        <v>33.939193548387088</v>
      </c>
      <c r="L2" s="274">
        <v>45.5886507936508</v>
      </c>
      <c r="M2" s="274">
        <v>45.858923076923098</v>
      </c>
      <c r="N2" s="274">
        <v>49.326984126984122</v>
      </c>
      <c r="O2" s="94">
        <v>43.734169960474318</v>
      </c>
      <c r="P2" s="274">
        <v>53.692187500000017</v>
      </c>
      <c r="Q2" s="274">
        <v>49.641393442622963</v>
      </c>
      <c r="R2" s="274">
        <v>52.077187499999994</v>
      </c>
      <c r="S2" s="274">
        <v>61.256825396825377</v>
      </c>
      <c r="T2" s="94">
        <v>54.192638888888901</v>
      </c>
      <c r="U2" s="274">
        <v>66.819841269841262</v>
      </c>
      <c r="V2" s="274">
        <v>74.393306451612901</v>
      </c>
      <c r="W2" s="274">
        <v>75.162343750000005</v>
      </c>
      <c r="X2" s="274">
        <v>68.87</v>
      </c>
      <c r="Y2" s="94">
        <v>71.31</v>
      </c>
      <c r="Z2" s="296">
        <v>63.13</v>
      </c>
      <c r="AA2" s="161">
        <v>68.861229508196715</v>
      </c>
      <c r="AB2" s="161">
        <v>62.000461538461529</v>
      </c>
      <c r="AC2" s="161">
        <v>63.084531249999984</v>
      </c>
      <c r="AD2" s="161">
        <v>63.084531249999984</v>
      </c>
      <c r="AE2" s="254">
        <v>64.209999999999994</v>
      </c>
      <c r="AF2" s="252">
        <v>50.7</v>
      </c>
      <c r="AG2" s="274">
        <v>29.556229508196722</v>
      </c>
      <c r="AH2" s="274">
        <v>42.944923076923082</v>
      </c>
      <c r="AI2" s="274">
        <v>44.162812500000008</v>
      </c>
      <c r="AJ2" s="94">
        <v>41.838346456692925</v>
      </c>
      <c r="AK2" s="274">
        <v>61.122301587301592</v>
      </c>
      <c r="AL2" s="274">
        <v>68.967459016393434</v>
      </c>
      <c r="AM2" s="274">
        <v>67.915687830687858</v>
      </c>
      <c r="AN2" s="252">
        <v>70.91</v>
      </c>
      <c r="AO2" s="94">
        <v>67.228862108595706</v>
      </c>
      <c r="AP2" s="274">
        <v>102.23</v>
      </c>
      <c r="AQ2" s="252">
        <v>113.93</v>
      </c>
      <c r="AR2" s="257">
        <v>105.51</v>
      </c>
      <c r="AS2" s="257">
        <v>88.87</v>
      </c>
      <c r="AT2" s="94">
        <v>101.31667999999998</v>
      </c>
      <c r="AU2" s="382">
        <v>81.170468750000026</v>
      </c>
      <c r="AV2" s="274">
        <v>79.66</v>
      </c>
      <c r="AW2" s="274">
        <v>86.75</v>
      </c>
      <c r="AX2" s="274">
        <v>84.337301587301582</v>
      </c>
      <c r="AY2" s="94">
        <v>82.642290836653416</v>
      </c>
      <c r="AZ2" s="274">
        <v>83.161031746031725</v>
      </c>
      <c r="BA2" s="447">
        <v>84.97</v>
      </c>
      <c r="BB2" s="274">
        <v>80.34</v>
      </c>
      <c r="BC2" s="252">
        <v>74.73</v>
      </c>
      <c r="BD2" s="254">
        <v>80.760000000000005</v>
      </c>
      <c r="BE2" s="382">
        <v>75.73</v>
      </c>
      <c r="BF2" s="382">
        <v>67.88</v>
      </c>
      <c r="BG2" s="382">
        <v>69.13</v>
      </c>
      <c r="BH2" s="252">
        <v>63.73</v>
      </c>
      <c r="BI2" s="254">
        <v>69.099999999999994</v>
      </c>
    </row>
    <row r="3" spans="2:61">
      <c r="B3" s="255" t="s">
        <v>148</v>
      </c>
      <c r="C3" s="255"/>
      <c r="D3" s="255"/>
      <c r="E3" s="277" t="s">
        <v>470</v>
      </c>
      <c r="F3" s="274">
        <v>184.57788888888882</v>
      </c>
      <c r="G3" s="274">
        <v>185.86153846153843</v>
      </c>
      <c r="H3" s="274">
        <v>216.91630434782604</v>
      </c>
      <c r="I3" s="274">
        <v>300.43565217391313</v>
      </c>
      <c r="J3" s="94">
        <v>222.25147945205487</v>
      </c>
      <c r="K3" s="274">
        <v>355.11813186813185</v>
      </c>
      <c r="L3" s="274">
        <v>335.57999999999993</v>
      </c>
      <c r="M3" s="274">
        <v>341.33826086956515</v>
      </c>
      <c r="N3" s="274">
        <v>335.07271739130442</v>
      </c>
      <c r="O3" s="94">
        <v>341.75775956284201</v>
      </c>
      <c r="P3" s="274">
        <v>322.5292222222223</v>
      </c>
      <c r="Q3" s="274">
        <v>315.00670329670334</v>
      </c>
      <c r="R3" s="274">
        <v>332.17956521739148</v>
      </c>
      <c r="S3" s="274">
        <v>334.4015217391306</v>
      </c>
      <c r="T3" s="94">
        <v>326.07863013698676</v>
      </c>
      <c r="U3" s="274">
        <v>323.30644444444448</v>
      </c>
      <c r="V3" s="274">
        <v>329.62934065934064</v>
      </c>
      <c r="W3" s="274">
        <v>355.89945652173907</v>
      </c>
      <c r="X3" s="274">
        <v>369.83</v>
      </c>
      <c r="Y3" s="94">
        <v>344.71</v>
      </c>
      <c r="Z3" s="274">
        <v>377.73</v>
      </c>
      <c r="AA3" s="299">
        <v>379.14</v>
      </c>
      <c r="AB3" s="299">
        <v>385.85935483870952</v>
      </c>
      <c r="AC3" s="299">
        <v>386.85849462365593</v>
      </c>
      <c r="AD3" s="299">
        <v>386.85849462365593</v>
      </c>
      <c r="AE3" s="201">
        <v>382.86536986301365</v>
      </c>
      <c r="AF3" s="299">
        <v>391.72</v>
      </c>
      <c r="AG3" s="299">
        <v>417.69131868131882</v>
      </c>
      <c r="AH3" s="299">
        <v>418.19054347826108</v>
      </c>
      <c r="AI3" s="299">
        <v>426.05826086956529</v>
      </c>
      <c r="AJ3" s="201">
        <v>413.46338797814178</v>
      </c>
      <c r="AK3" s="299">
        <v>419.93822222222207</v>
      </c>
      <c r="AL3" s="299">
        <v>428.44560439560468</v>
      </c>
      <c r="AM3" s="299">
        <v>424.70391941391995</v>
      </c>
      <c r="AN3" s="252">
        <v>426.06</v>
      </c>
      <c r="AO3" s="94">
        <v>424.78693650793667</v>
      </c>
      <c r="AP3" s="299">
        <v>457.41</v>
      </c>
      <c r="AQ3" s="252">
        <v>442.8</v>
      </c>
      <c r="AR3" s="274">
        <v>458.60336996336929</v>
      </c>
      <c r="AS3" s="274">
        <v>467.84739130434792</v>
      </c>
      <c r="AT3" s="94">
        <v>460.93336986301358</v>
      </c>
      <c r="AU3" s="274">
        <v>454.8183333333335</v>
      </c>
      <c r="AV3" s="382">
        <v>448.82</v>
      </c>
      <c r="AW3" s="382">
        <v>455.27</v>
      </c>
      <c r="AX3" s="274">
        <v>465.93182795698937</v>
      </c>
      <c r="AY3" s="94">
        <v>456.21369863013626</v>
      </c>
      <c r="AZ3" s="274">
        <v>450.18373626373619</v>
      </c>
      <c r="BA3" s="382">
        <v>448</v>
      </c>
      <c r="BB3" s="274">
        <v>477.97</v>
      </c>
      <c r="BC3" s="252">
        <v>500.63</v>
      </c>
      <c r="BD3" s="254">
        <v>469.31</v>
      </c>
      <c r="BE3" s="274">
        <v>510.05</v>
      </c>
      <c r="BF3" s="274">
        <v>514.01604395604386</v>
      </c>
      <c r="BG3" s="274">
        <v>536.52</v>
      </c>
      <c r="BH3" s="252">
        <v>524.34</v>
      </c>
      <c r="BI3" s="254">
        <v>521.30999999999995</v>
      </c>
    </row>
    <row r="4" spans="2:61">
      <c r="B4" s="17" t="s">
        <v>149</v>
      </c>
      <c r="C4" s="18"/>
      <c r="D4" s="18"/>
      <c r="E4" s="481" t="s">
        <v>470</v>
      </c>
      <c r="F4" s="275">
        <v>185.65</v>
      </c>
      <c r="G4" s="275">
        <v>186.2</v>
      </c>
      <c r="H4" s="275">
        <v>270.39999999999998</v>
      </c>
      <c r="I4" s="275">
        <v>339.47</v>
      </c>
      <c r="J4" s="95">
        <v>339.47</v>
      </c>
      <c r="K4" s="275">
        <v>343.06</v>
      </c>
      <c r="L4" s="275">
        <v>338.87</v>
      </c>
      <c r="M4" s="275">
        <v>334.93</v>
      </c>
      <c r="N4" s="275">
        <v>333.29</v>
      </c>
      <c r="O4" s="95">
        <v>333.29</v>
      </c>
      <c r="P4" s="275">
        <v>314.79000000000002</v>
      </c>
      <c r="Q4" s="275">
        <v>321.45999999999998</v>
      </c>
      <c r="R4" s="275">
        <v>341.19</v>
      </c>
      <c r="S4" s="275">
        <v>332.33</v>
      </c>
      <c r="T4" s="95">
        <v>332.33</v>
      </c>
      <c r="U4" s="275">
        <v>318.31</v>
      </c>
      <c r="V4" s="275">
        <v>341.08</v>
      </c>
      <c r="W4" s="275">
        <v>363.07</v>
      </c>
      <c r="X4" s="275">
        <v>384.2</v>
      </c>
      <c r="Y4" s="95">
        <v>384.2</v>
      </c>
      <c r="Z4" s="275">
        <v>380.04</v>
      </c>
      <c r="AA4" s="275">
        <v>380.53</v>
      </c>
      <c r="AB4" s="275">
        <v>387.99</v>
      </c>
      <c r="AC4" s="202">
        <v>382.59</v>
      </c>
      <c r="AD4" s="202">
        <v>382.59</v>
      </c>
      <c r="AE4" s="95">
        <v>382.59</v>
      </c>
      <c r="AF4" s="275">
        <v>447.67</v>
      </c>
      <c r="AG4" s="275">
        <v>403.93</v>
      </c>
      <c r="AH4" s="275">
        <v>431.82</v>
      </c>
      <c r="AI4" s="275">
        <v>420.91</v>
      </c>
      <c r="AJ4" s="95">
        <v>420.91</v>
      </c>
      <c r="AK4" s="275">
        <v>424.89</v>
      </c>
      <c r="AL4" s="275">
        <v>427.89</v>
      </c>
      <c r="AM4" s="275">
        <v>425.7</v>
      </c>
      <c r="AN4" s="275">
        <v>431.8</v>
      </c>
      <c r="AO4" s="95">
        <v>431.8</v>
      </c>
      <c r="AP4" s="275">
        <v>466.31</v>
      </c>
      <c r="AQ4" s="275">
        <v>470.34</v>
      </c>
      <c r="AR4" s="275">
        <v>476.71</v>
      </c>
      <c r="AS4" s="275">
        <v>462.65</v>
      </c>
      <c r="AT4" s="95">
        <v>462.65</v>
      </c>
      <c r="AU4" s="275">
        <v>451.71</v>
      </c>
      <c r="AV4" s="275">
        <v>452.51</v>
      </c>
      <c r="AW4" s="275">
        <v>474.47</v>
      </c>
      <c r="AX4" s="275">
        <v>454.56</v>
      </c>
      <c r="AY4" s="429">
        <v>454.56</v>
      </c>
      <c r="AZ4" s="438">
        <v>446.78</v>
      </c>
      <c r="BA4" s="275">
        <v>471.46</v>
      </c>
      <c r="BB4" s="319">
        <v>481.19</v>
      </c>
      <c r="BC4" s="319">
        <v>525.11</v>
      </c>
      <c r="BD4" s="456">
        <v>525.11</v>
      </c>
      <c r="BE4" s="275">
        <v>504.44</v>
      </c>
      <c r="BF4" s="275">
        <v>519.64</v>
      </c>
      <c r="BG4" s="275">
        <v>549.05999999999995</v>
      </c>
      <c r="BH4" s="319">
        <v>505.53</v>
      </c>
      <c r="BI4" s="456">
        <v>505.53</v>
      </c>
    </row>
    <row r="5" spans="2:61">
      <c r="C5" s="257"/>
      <c r="D5" s="257"/>
      <c r="J5" s="96"/>
      <c r="K5" s="257"/>
      <c r="L5" s="257"/>
      <c r="M5" s="257"/>
      <c r="N5" s="257"/>
      <c r="O5" s="96"/>
      <c r="P5" s="257"/>
      <c r="Q5" s="257"/>
      <c r="R5" s="257"/>
      <c r="S5" s="257"/>
      <c r="T5" s="96"/>
    </row>
    <row r="7" spans="2:61" ht="18.600000000000001">
      <c r="B7" s="20" t="s">
        <v>27</v>
      </c>
    </row>
    <row r="9" spans="2:61">
      <c r="U9" s="22"/>
      <c r="Z9" s="22"/>
      <c r="AA9" s="22"/>
    </row>
    <row r="10" spans="2:61">
      <c r="B10" s="23"/>
      <c r="C10" s="15"/>
      <c r="D10" s="15"/>
      <c r="E10" s="15"/>
      <c r="F10" s="276" t="s">
        <v>55</v>
      </c>
      <c r="G10" s="276" t="s">
        <v>56</v>
      </c>
      <c r="H10" s="276" t="s">
        <v>57</v>
      </c>
      <c r="I10" s="276" t="s">
        <v>58</v>
      </c>
      <c r="J10" s="76">
        <v>2015</v>
      </c>
      <c r="K10" s="276" t="s">
        <v>59</v>
      </c>
      <c r="L10" s="276" t="s">
        <v>60</v>
      </c>
      <c r="M10" s="276" t="s">
        <v>61</v>
      </c>
      <c r="N10" s="276" t="s">
        <v>62</v>
      </c>
      <c r="O10" s="76">
        <v>2016</v>
      </c>
      <c r="P10" s="276" t="s">
        <v>126</v>
      </c>
      <c r="Q10" s="276" t="s">
        <v>127</v>
      </c>
      <c r="R10" s="276" t="s">
        <v>128</v>
      </c>
      <c r="S10" s="276" t="s">
        <v>129</v>
      </c>
      <c r="T10" s="76">
        <v>2017</v>
      </c>
      <c r="U10" s="276" t="s">
        <v>130</v>
      </c>
      <c r="V10" s="276" t="s">
        <v>131</v>
      </c>
      <c r="W10" s="276" t="s">
        <v>132</v>
      </c>
      <c r="X10" s="276" t="s">
        <v>133</v>
      </c>
      <c r="Y10" s="76">
        <v>2018</v>
      </c>
      <c r="Z10" s="276" t="s">
        <v>134</v>
      </c>
      <c r="AA10" s="276" t="s">
        <v>135</v>
      </c>
      <c r="AB10" s="276" t="s">
        <v>136</v>
      </c>
      <c r="AC10" s="276" t="s">
        <v>137</v>
      </c>
      <c r="AD10" s="276" t="s">
        <v>138</v>
      </c>
      <c r="AE10" s="76">
        <v>2019</v>
      </c>
      <c r="AF10" s="276" t="s">
        <v>139</v>
      </c>
      <c r="AG10" s="276" t="s">
        <v>140</v>
      </c>
      <c r="AH10" s="276" t="s">
        <v>141</v>
      </c>
      <c r="AI10" s="276" t="s">
        <v>142</v>
      </c>
      <c r="AJ10" s="76">
        <v>2020</v>
      </c>
      <c r="AK10" s="276" t="s">
        <v>143</v>
      </c>
      <c r="AL10" s="276" t="s">
        <v>144</v>
      </c>
      <c r="AM10" s="276" t="s">
        <v>141</v>
      </c>
      <c r="AN10" s="276" t="s">
        <v>353</v>
      </c>
      <c r="AO10" s="76">
        <v>2021</v>
      </c>
      <c r="AP10" s="276" t="s">
        <v>357</v>
      </c>
      <c r="AQ10" s="380" t="s">
        <v>361</v>
      </c>
      <c r="AR10" s="380" t="s">
        <v>365</v>
      </c>
      <c r="AS10" s="380" t="s">
        <v>369</v>
      </c>
      <c r="AT10" s="76">
        <v>2022</v>
      </c>
      <c r="AU10" s="380" t="s">
        <v>371</v>
      </c>
      <c r="AV10" s="380" t="s">
        <v>384</v>
      </c>
      <c r="AW10" s="380" t="s">
        <v>388</v>
      </c>
      <c r="AX10" s="380" t="s">
        <v>394</v>
      </c>
      <c r="AY10" s="76">
        <v>2023</v>
      </c>
      <c r="AZ10" s="276" t="s">
        <v>400</v>
      </c>
      <c r="BA10" s="276" t="s">
        <v>404</v>
      </c>
      <c r="BB10" s="276" t="s">
        <v>428</v>
      </c>
      <c r="BC10" s="276" t="s">
        <v>431</v>
      </c>
      <c r="BD10" s="219">
        <v>2024</v>
      </c>
      <c r="BE10" s="276" t="s">
        <v>433</v>
      </c>
      <c r="BF10" s="276" t="s">
        <v>464</v>
      </c>
      <c r="BG10" s="276" t="s">
        <v>468</v>
      </c>
      <c r="BH10" s="276" t="s">
        <v>474</v>
      </c>
      <c r="BI10" s="219">
        <v>2025</v>
      </c>
    </row>
    <row r="11" spans="2:61">
      <c r="B11" s="254" t="s">
        <v>82</v>
      </c>
      <c r="E11" s="249"/>
      <c r="J11" s="130"/>
      <c r="K11" s="24"/>
      <c r="L11" s="24"/>
      <c r="M11" s="24"/>
      <c r="N11" s="24"/>
      <c r="O11" s="130"/>
      <c r="P11" s="24"/>
      <c r="Q11" s="24"/>
      <c r="R11" s="24"/>
      <c r="S11" s="24"/>
      <c r="T11" s="130"/>
    </row>
    <row r="12" spans="2:61">
      <c r="B12" s="25" t="s">
        <v>83</v>
      </c>
      <c r="J12" s="130"/>
      <c r="K12" s="24"/>
      <c r="L12" s="24"/>
      <c r="M12" s="24"/>
      <c r="N12" s="24"/>
      <c r="O12" s="130"/>
      <c r="P12" s="24"/>
      <c r="Q12" s="24"/>
      <c r="R12" s="24"/>
      <c r="S12" s="24"/>
      <c r="T12" s="130"/>
    </row>
    <row r="13" spans="2:61">
      <c r="B13" s="252" t="s">
        <v>84</v>
      </c>
      <c r="E13" s="277" t="s">
        <v>125</v>
      </c>
      <c r="F13" s="249">
        <v>4389609.9510000004</v>
      </c>
      <c r="G13" s="249">
        <v>2548611.398</v>
      </c>
      <c r="H13" s="249">
        <v>3022989.3089999999</v>
      </c>
      <c r="I13" s="249">
        <v>2651338.4559999998</v>
      </c>
      <c r="J13" s="249">
        <v>2651338.4559999998</v>
      </c>
      <c r="K13" s="249">
        <v>2754417.9109999998</v>
      </c>
      <c r="L13" s="249">
        <v>2815871.798</v>
      </c>
      <c r="M13" s="249">
        <v>2840690.59</v>
      </c>
      <c r="N13" s="249">
        <v>2953135.665</v>
      </c>
      <c r="O13" s="249">
        <v>2953135.665</v>
      </c>
      <c r="P13" s="249">
        <v>2994183.4530000002</v>
      </c>
      <c r="Q13" s="249">
        <v>3098985.6880000001</v>
      </c>
      <c r="R13" s="249">
        <v>3243877.892</v>
      </c>
      <c r="S13" s="249">
        <v>4080164.4840000002</v>
      </c>
      <c r="T13" s="249">
        <v>4080164.4840000002</v>
      </c>
      <c r="U13" s="249">
        <v>3355925.0520000001</v>
      </c>
      <c r="V13" s="249">
        <v>4132186.4589999998</v>
      </c>
      <c r="W13" s="249">
        <v>4153245.892</v>
      </c>
      <c r="X13" s="249">
        <v>4515169.8789999997</v>
      </c>
      <c r="Y13" s="249">
        <v>4515169.8789999997</v>
      </c>
      <c r="Z13" s="249">
        <v>4488942</v>
      </c>
      <c r="AA13" s="249">
        <v>4465929.9539999999</v>
      </c>
      <c r="AB13" s="249">
        <v>4420619</v>
      </c>
      <c r="AC13" s="243">
        <v>4484271</v>
      </c>
      <c r="AD13" s="243">
        <v>4484271</v>
      </c>
      <c r="AE13" s="318">
        <f>AD13</f>
        <v>4484271</v>
      </c>
      <c r="AF13" s="243">
        <v>4717485</v>
      </c>
      <c r="AG13" s="243">
        <v>4385152</v>
      </c>
      <c r="AH13" s="243">
        <v>4461515</v>
      </c>
      <c r="AI13" s="243">
        <v>4369745</v>
      </c>
      <c r="AJ13" s="318">
        <f>AI13</f>
        <v>4369745</v>
      </c>
      <c r="AK13" s="243">
        <v>4307296</v>
      </c>
      <c r="AL13" s="243">
        <v>4299332</v>
      </c>
      <c r="AM13" s="243">
        <v>4310049</v>
      </c>
      <c r="AN13" s="243">
        <v>3405980</v>
      </c>
      <c r="AO13" s="318">
        <v>3405980</v>
      </c>
      <c r="AP13" s="243">
        <v>3492680</v>
      </c>
      <c r="AQ13" s="243">
        <v>3496920</v>
      </c>
      <c r="AR13" s="243">
        <v>7059735</v>
      </c>
      <c r="AS13" s="243">
        <v>6989837</v>
      </c>
      <c r="AT13" s="318">
        <v>6989837</v>
      </c>
      <c r="AU13" s="243">
        <v>6867972</v>
      </c>
      <c r="AV13" s="243">
        <v>6795189</v>
      </c>
      <c r="AW13" s="243">
        <v>7045053</v>
      </c>
      <c r="AX13" s="318">
        <v>7181206</v>
      </c>
      <c r="AY13" s="318">
        <v>7181206</v>
      </c>
      <c r="AZ13" s="318">
        <v>7053902</v>
      </c>
      <c r="BA13" s="243">
        <v>7301769</v>
      </c>
      <c r="BB13" s="454">
        <v>7380610</v>
      </c>
      <c r="BC13" s="454">
        <v>7834160</v>
      </c>
      <c r="BD13" s="454">
        <v>7834160</v>
      </c>
      <c r="BE13" s="468">
        <v>7572049</v>
      </c>
      <c r="BF13" s="468">
        <v>7681957</v>
      </c>
      <c r="BG13" s="468">
        <v>7919868</v>
      </c>
      <c r="BH13" s="454">
        <v>7590629</v>
      </c>
      <c r="BI13" s="454">
        <v>7590629</v>
      </c>
    </row>
    <row r="14" spans="2:61">
      <c r="B14" s="252" t="s">
        <v>195</v>
      </c>
      <c r="E14" s="277" t="s">
        <v>125</v>
      </c>
      <c r="F14" s="247">
        <v>0</v>
      </c>
      <c r="G14" s="247">
        <v>0</v>
      </c>
      <c r="H14" s="247">
        <v>0</v>
      </c>
      <c r="I14" s="247">
        <v>0</v>
      </c>
      <c r="J14" s="249">
        <v>0</v>
      </c>
      <c r="K14" s="249">
        <v>0</v>
      </c>
      <c r="L14" s="249">
        <v>0</v>
      </c>
      <c r="M14" s="249">
        <v>0</v>
      </c>
      <c r="N14" s="249">
        <v>0</v>
      </c>
      <c r="O14" s="249">
        <v>0</v>
      </c>
      <c r="P14" s="249">
        <v>0</v>
      </c>
      <c r="Q14" s="249">
        <v>0</v>
      </c>
      <c r="R14" s="249">
        <v>0</v>
      </c>
      <c r="S14" s="249">
        <v>0</v>
      </c>
      <c r="T14" s="249">
        <v>0</v>
      </c>
      <c r="U14" s="249">
        <v>0</v>
      </c>
      <c r="V14" s="249">
        <v>0</v>
      </c>
      <c r="W14" s="249">
        <v>0</v>
      </c>
      <c r="X14" s="249">
        <v>0</v>
      </c>
      <c r="Y14" s="249">
        <v>0</v>
      </c>
      <c r="Z14" s="249">
        <v>42838</v>
      </c>
      <c r="AA14" s="249">
        <v>40972.543000000005</v>
      </c>
      <c r="AB14" s="249">
        <v>39334</v>
      </c>
      <c r="AC14" s="243">
        <v>38379</v>
      </c>
      <c r="AD14" s="243">
        <v>38379</v>
      </c>
      <c r="AE14" s="318">
        <f t="shared" ref="AE14:AE79" si="0">AD14</f>
        <v>38379</v>
      </c>
      <c r="AF14" s="243">
        <v>42981</v>
      </c>
      <c r="AG14" s="243">
        <v>36309</v>
      </c>
      <c r="AH14" s="243">
        <v>40849</v>
      </c>
      <c r="AI14" s="243">
        <v>53661</v>
      </c>
      <c r="AJ14" s="318">
        <f t="shared" ref="AJ14:AJ78" si="1">AI14</f>
        <v>53661</v>
      </c>
      <c r="AK14" s="243">
        <v>76544</v>
      </c>
      <c r="AL14" s="243">
        <v>67573</v>
      </c>
      <c r="AM14" s="243">
        <v>54060</v>
      </c>
      <c r="AN14" s="243">
        <v>40551</v>
      </c>
      <c r="AO14" s="318">
        <v>40551</v>
      </c>
      <c r="AP14" s="243">
        <v>45032</v>
      </c>
      <c r="AQ14" s="243">
        <v>48370</v>
      </c>
      <c r="AR14" s="243">
        <v>76095</v>
      </c>
      <c r="AS14" s="243">
        <v>76567</v>
      </c>
      <c r="AT14" s="318">
        <v>76567</v>
      </c>
      <c r="AU14" s="243">
        <v>77635</v>
      </c>
      <c r="AV14" s="243">
        <v>107686</v>
      </c>
      <c r="AW14" s="243">
        <v>115505</v>
      </c>
      <c r="AX14" s="318">
        <v>101765</v>
      </c>
      <c r="AY14" s="318">
        <v>101765</v>
      </c>
      <c r="AZ14" s="318">
        <v>101121</v>
      </c>
      <c r="BA14" s="243">
        <v>104572</v>
      </c>
      <c r="BB14" s="453">
        <v>104256</v>
      </c>
      <c r="BC14" s="453">
        <v>122991</v>
      </c>
      <c r="BD14" s="453">
        <v>122991</v>
      </c>
      <c r="BE14" s="468">
        <v>117060</v>
      </c>
      <c r="BF14" s="468">
        <v>115824</v>
      </c>
      <c r="BG14" s="468">
        <v>126357</v>
      </c>
      <c r="BH14" s="453">
        <v>117083</v>
      </c>
      <c r="BI14" s="453">
        <v>117083</v>
      </c>
    </row>
    <row r="15" spans="2:61">
      <c r="B15" s="252" t="s">
        <v>85</v>
      </c>
      <c r="E15" s="277" t="s">
        <v>125</v>
      </c>
      <c r="F15" s="249">
        <v>287591.18099999998</v>
      </c>
      <c r="G15" s="249">
        <v>185634.92800000001</v>
      </c>
      <c r="H15" s="249">
        <v>206500.769</v>
      </c>
      <c r="I15" s="249">
        <v>208526.06299999999</v>
      </c>
      <c r="J15" s="249">
        <v>208526.06299999999</v>
      </c>
      <c r="K15" s="249">
        <v>210600.23300000001</v>
      </c>
      <c r="L15" s="249">
        <v>212180.30499999999</v>
      </c>
      <c r="M15" s="249">
        <v>220605.15400000001</v>
      </c>
      <c r="N15" s="249">
        <v>231553.16800000001</v>
      </c>
      <c r="O15" s="249">
        <v>231553.16800000001</v>
      </c>
      <c r="P15" s="249">
        <v>230102.45199999999</v>
      </c>
      <c r="Q15" s="249">
        <v>229871.55100000001</v>
      </c>
      <c r="R15" s="249">
        <v>244869.63699999999</v>
      </c>
      <c r="S15" s="249">
        <v>253326.1</v>
      </c>
      <c r="T15" s="249">
        <v>253326.1</v>
      </c>
      <c r="U15" s="249">
        <v>254001.79800000001</v>
      </c>
      <c r="V15" s="249">
        <v>236276.22899999999</v>
      </c>
      <c r="W15" s="249">
        <v>253211.231</v>
      </c>
      <c r="X15" s="249">
        <v>189799.55300000001</v>
      </c>
      <c r="Y15" s="249">
        <v>189799.55300000001</v>
      </c>
      <c r="Z15" s="249">
        <v>192491</v>
      </c>
      <c r="AA15" s="249">
        <v>182323.13500000001</v>
      </c>
      <c r="AB15" s="249">
        <v>192379</v>
      </c>
      <c r="AC15" s="243">
        <v>179897</v>
      </c>
      <c r="AD15" s="243">
        <v>179897</v>
      </c>
      <c r="AE15" s="318">
        <f t="shared" si="0"/>
        <v>179897</v>
      </c>
      <c r="AF15" s="243">
        <v>165790</v>
      </c>
      <c r="AG15" s="243">
        <v>170294</v>
      </c>
      <c r="AH15" s="243">
        <v>153326</v>
      </c>
      <c r="AI15" s="243">
        <v>158385</v>
      </c>
      <c r="AJ15" s="318">
        <f t="shared" si="1"/>
        <v>158385</v>
      </c>
      <c r="AK15" s="243">
        <v>140784</v>
      </c>
      <c r="AL15" s="243">
        <v>142686</v>
      </c>
      <c r="AM15" s="243">
        <v>86216</v>
      </c>
      <c r="AN15" s="243">
        <v>43541</v>
      </c>
      <c r="AO15" s="318">
        <v>43541</v>
      </c>
      <c r="AP15" s="243">
        <v>44937</v>
      </c>
      <c r="AQ15" s="243">
        <v>46356</v>
      </c>
      <c r="AR15" s="243">
        <v>256781</v>
      </c>
      <c r="AS15" s="243">
        <v>251280</v>
      </c>
      <c r="AT15" s="318">
        <v>251280</v>
      </c>
      <c r="AU15" s="243">
        <v>278063</v>
      </c>
      <c r="AV15" s="243">
        <v>244029</v>
      </c>
      <c r="AW15" s="423">
        <v>184823</v>
      </c>
      <c r="AX15" s="318">
        <v>174187</v>
      </c>
      <c r="AY15" s="318">
        <v>174187</v>
      </c>
      <c r="AZ15" s="318">
        <v>178368</v>
      </c>
      <c r="BA15" s="243">
        <v>191631</v>
      </c>
      <c r="BB15" s="453">
        <v>193503</v>
      </c>
      <c r="BC15" s="453">
        <v>216448</v>
      </c>
      <c r="BD15" s="453">
        <v>216448</v>
      </c>
      <c r="BE15" s="468">
        <v>215852</v>
      </c>
      <c r="BF15" s="468">
        <v>225423</v>
      </c>
      <c r="BG15" s="468">
        <v>233087</v>
      </c>
      <c r="BH15" s="453">
        <v>211410</v>
      </c>
      <c r="BI15" s="453">
        <v>211410</v>
      </c>
    </row>
    <row r="16" spans="2:61">
      <c r="B16" s="252" t="s">
        <v>86</v>
      </c>
      <c r="E16" s="277" t="s">
        <v>125</v>
      </c>
      <c r="F16" s="249">
        <v>27055.978999999999</v>
      </c>
      <c r="G16" s="249">
        <v>26920.800999999999</v>
      </c>
      <c r="H16" s="249">
        <v>26777.96</v>
      </c>
      <c r="I16" s="249">
        <v>29260.917000000001</v>
      </c>
      <c r="J16" s="249">
        <v>29260.917000000001</v>
      </c>
      <c r="K16" s="249">
        <v>29570.834999999999</v>
      </c>
      <c r="L16" s="249">
        <v>29597.584999999999</v>
      </c>
      <c r="M16" s="249">
        <v>29591.832999999999</v>
      </c>
      <c r="N16" s="249">
        <v>29480.044000000002</v>
      </c>
      <c r="O16" s="249">
        <v>29480.044000000002</v>
      </c>
      <c r="P16" s="249">
        <v>29086.263999999999</v>
      </c>
      <c r="Q16" s="249">
        <v>28909.63</v>
      </c>
      <c r="R16" s="249">
        <v>28510.133999999998</v>
      </c>
      <c r="S16" s="249">
        <v>27423.224999999999</v>
      </c>
      <c r="T16" s="249">
        <v>27423.224999999999</v>
      </c>
      <c r="U16" s="249">
        <v>27249.762999999999</v>
      </c>
      <c r="V16" s="249">
        <v>27167.173999999999</v>
      </c>
      <c r="W16" s="249">
        <v>24096.838</v>
      </c>
      <c r="X16" s="249">
        <v>24187.775000000001</v>
      </c>
      <c r="Y16" s="249">
        <v>24187.775000000001</v>
      </c>
      <c r="Z16" s="249">
        <v>24125</v>
      </c>
      <c r="AA16" s="249">
        <v>23971.882999999998</v>
      </c>
      <c r="AB16" s="249">
        <v>3096</v>
      </c>
      <c r="AC16" s="243">
        <v>9541</v>
      </c>
      <c r="AD16" s="243">
        <v>9541</v>
      </c>
      <c r="AE16" s="318">
        <f t="shared" si="0"/>
        <v>9541</v>
      </c>
      <c r="AF16" s="243">
        <v>9497</v>
      </c>
      <c r="AG16" s="243">
        <v>24641</v>
      </c>
      <c r="AH16" s="243">
        <v>28575</v>
      </c>
      <c r="AI16" s="243">
        <v>22826</v>
      </c>
      <c r="AJ16" s="318">
        <f t="shared" si="1"/>
        <v>22826</v>
      </c>
      <c r="AK16" s="243">
        <v>21911</v>
      </c>
      <c r="AL16" s="243">
        <v>21601</v>
      </c>
      <c r="AM16" s="243">
        <v>19711</v>
      </c>
      <c r="AN16" s="243">
        <v>19711</v>
      </c>
      <c r="AO16" s="318">
        <v>19711</v>
      </c>
      <c r="AP16" s="243">
        <v>18092</v>
      </c>
      <c r="AQ16" s="243">
        <v>17995</v>
      </c>
      <c r="AR16" s="243">
        <v>17489</v>
      </c>
      <c r="AS16" s="243">
        <v>17304</v>
      </c>
      <c r="AT16" s="318">
        <v>17304</v>
      </c>
      <c r="AU16" s="243">
        <v>16906</v>
      </c>
      <c r="AV16" s="243">
        <v>16940</v>
      </c>
      <c r="AW16" s="243">
        <v>17238</v>
      </c>
      <c r="AX16" s="318">
        <v>19383</v>
      </c>
      <c r="AY16" s="318">
        <v>19383</v>
      </c>
      <c r="AZ16" s="318">
        <v>19290</v>
      </c>
      <c r="BA16" s="243">
        <v>5696</v>
      </c>
      <c r="BB16" s="453">
        <v>11531</v>
      </c>
      <c r="BC16" s="453">
        <v>12374</v>
      </c>
      <c r="BD16" s="453">
        <v>12374</v>
      </c>
      <c r="BE16" s="468">
        <v>10724</v>
      </c>
      <c r="BF16" s="468">
        <v>8674</v>
      </c>
      <c r="BG16" s="468">
        <v>8435</v>
      </c>
      <c r="BH16" s="453">
        <v>7912</v>
      </c>
      <c r="BI16" s="453">
        <v>7912</v>
      </c>
    </row>
    <row r="17" spans="2:61">
      <c r="B17" s="252" t="s">
        <v>87</v>
      </c>
      <c r="E17" s="277" t="s">
        <v>125</v>
      </c>
      <c r="F17" s="249">
        <v>181162.25</v>
      </c>
      <c r="G17" s="249">
        <v>179980.66899999999</v>
      </c>
      <c r="H17" s="249">
        <v>206406.652</v>
      </c>
      <c r="I17" s="249">
        <v>116514.982</v>
      </c>
      <c r="J17" s="249">
        <v>116514.982</v>
      </c>
      <c r="K17" s="249">
        <v>115479.03</v>
      </c>
      <c r="L17" s="249">
        <v>114720.269</v>
      </c>
      <c r="M17" s="249">
        <v>117853.084</v>
      </c>
      <c r="N17" s="249">
        <v>116488.61199999999</v>
      </c>
      <c r="O17" s="249">
        <v>116488.61199999999</v>
      </c>
      <c r="P17" s="249">
        <v>115705.598</v>
      </c>
      <c r="Q17" s="249">
        <v>114625.393</v>
      </c>
      <c r="R17" s="249">
        <v>114377.713</v>
      </c>
      <c r="S17" s="249">
        <v>185205.427</v>
      </c>
      <c r="T17" s="249">
        <v>185205.427</v>
      </c>
      <c r="U17" s="249">
        <v>114232.674</v>
      </c>
      <c r="V17" s="249">
        <v>185072.06099999999</v>
      </c>
      <c r="W17" s="249">
        <v>186870.038</v>
      </c>
      <c r="X17" s="249">
        <v>173077.337</v>
      </c>
      <c r="Y17" s="249">
        <v>173077.337</v>
      </c>
      <c r="Z17" s="249">
        <v>172428</v>
      </c>
      <c r="AA17" s="249">
        <v>170456.155</v>
      </c>
      <c r="AB17" s="249">
        <v>166982</v>
      </c>
      <c r="AC17" s="243">
        <v>171172</v>
      </c>
      <c r="AD17" s="243">
        <v>171172</v>
      </c>
      <c r="AE17" s="318">
        <f t="shared" si="0"/>
        <v>171172</v>
      </c>
      <c r="AF17" s="243">
        <v>179330</v>
      </c>
      <c r="AG17" s="243">
        <v>165375</v>
      </c>
      <c r="AH17" s="243">
        <v>166682</v>
      </c>
      <c r="AI17" s="243">
        <v>168481</v>
      </c>
      <c r="AJ17" s="318">
        <f t="shared" si="1"/>
        <v>168481</v>
      </c>
      <c r="AK17" s="243">
        <v>167817</v>
      </c>
      <c r="AL17" s="243">
        <v>166317</v>
      </c>
      <c r="AM17" s="243">
        <v>165489</v>
      </c>
      <c r="AN17" s="243">
        <v>182222</v>
      </c>
      <c r="AO17" s="318">
        <v>182222</v>
      </c>
      <c r="AP17" s="243">
        <v>186121</v>
      </c>
      <c r="AQ17" s="243">
        <v>186219</v>
      </c>
      <c r="AR17" s="243">
        <v>949858</v>
      </c>
      <c r="AS17" s="243">
        <v>918253</v>
      </c>
      <c r="AT17" s="318">
        <v>918253</v>
      </c>
      <c r="AU17" s="243">
        <v>887276</v>
      </c>
      <c r="AV17" s="243">
        <v>868049</v>
      </c>
      <c r="AW17" s="243">
        <v>893077</v>
      </c>
      <c r="AX17" s="318">
        <v>874930</v>
      </c>
      <c r="AY17" s="318">
        <v>874930</v>
      </c>
      <c r="AZ17" s="318">
        <v>849780</v>
      </c>
      <c r="BA17" s="243">
        <v>875598</v>
      </c>
      <c r="BB17" s="453">
        <v>873566</v>
      </c>
      <c r="BC17" s="453">
        <v>943156</v>
      </c>
      <c r="BD17" s="453">
        <v>943156</v>
      </c>
      <c r="BE17" s="468">
        <v>908977</v>
      </c>
      <c r="BF17" s="468">
        <v>919789</v>
      </c>
      <c r="BG17" s="468">
        <v>949497</v>
      </c>
      <c r="BH17" s="453">
        <v>881420</v>
      </c>
      <c r="BI17" s="453">
        <v>881420</v>
      </c>
    </row>
    <row r="18" spans="2:61">
      <c r="B18" s="252" t="s">
        <v>194</v>
      </c>
      <c r="E18" s="277" t="s">
        <v>125</v>
      </c>
      <c r="F18" s="249">
        <v>100011.325</v>
      </c>
      <c r="G18" s="249">
        <v>97220.736000000004</v>
      </c>
      <c r="H18" s="249">
        <v>87333.517999999996</v>
      </c>
      <c r="I18" s="249">
        <v>48808.421000000002</v>
      </c>
      <c r="J18" s="249">
        <v>48808.421000000002</v>
      </c>
      <c r="K18" s="249">
        <v>51032.292999999998</v>
      </c>
      <c r="L18" s="249">
        <v>51039.411</v>
      </c>
      <c r="M18" s="249">
        <v>50867.31</v>
      </c>
      <c r="N18" s="249">
        <v>50027.101999999999</v>
      </c>
      <c r="O18" s="249">
        <v>50027.101999999999</v>
      </c>
      <c r="P18" s="249">
        <v>47281.567999999999</v>
      </c>
      <c r="Q18" s="249">
        <v>47940.337</v>
      </c>
      <c r="R18" s="249">
        <v>49774.588000000003</v>
      </c>
      <c r="S18" s="249">
        <v>48523.034</v>
      </c>
      <c r="T18" s="249">
        <v>48523.034</v>
      </c>
      <c r="U18" s="249">
        <v>48250.264999999999</v>
      </c>
      <c r="V18" s="249">
        <v>49986.275000000001</v>
      </c>
      <c r="W18" s="249">
        <v>51172.650999999998</v>
      </c>
      <c r="X18" s="249">
        <v>52296.877</v>
      </c>
      <c r="Y18" s="249">
        <v>52296.877</v>
      </c>
      <c r="Z18" s="249">
        <v>51385</v>
      </c>
      <c r="AA18" s="249">
        <v>50792.924999999996</v>
      </c>
      <c r="AB18" s="249">
        <v>51044</v>
      </c>
      <c r="AC18" s="243">
        <v>52526</v>
      </c>
      <c r="AD18" s="243">
        <v>52526</v>
      </c>
      <c r="AE18" s="318">
        <f t="shared" si="0"/>
        <v>52526</v>
      </c>
      <c r="AF18" s="243">
        <v>58367</v>
      </c>
      <c r="AG18" s="243">
        <v>53955</v>
      </c>
      <c r="AH18" s="243">
        <v>56056</v>
      </c>
      <c r="AI18" s="243">
        <v>56528</v>
      </c>
      <c r="AJ18" s="318">
        <f t="shared" si="1"/>
        <v>56528</v>
      </c>
      <c r="AK18" s="243">
        <v>55610</v>
      </c>
      <c r="AL18" s="243">
        <v>55262</v>
      </c>
      <c r="AM18" s="243">
        <v>54628</v>
      </c>
      <c r="AN18" s="243">
        <v>56058</v>
      </c>
      <c r="AO18" s="318">
        <v>56058</v>
      </c>
      <c r="AP18" s="243">
        <v>60124</v>
      </c>
      <c r="AQ18" s="243">
        <v>60433</v>
      </c>
      <c r="AR18" s="243">
        <v>60882</v>
      </c>
      <c r="AS18" s="243">
        <v>59229</v>
      </c>
      <c r="AT18" s="318">
        <v>59229</v>
      </c>
      <c r="AU18" s="243">
        <v>59251</v>
      </c>
      <c r="AV18" s="243">
        <v>58817</v>
      </c>
      <c r="AW18" s="243">
        <v>61505</v>
      </c>
      <c r="AX18" s="318">
        <v>63891</v>
      </c>
      <c r="AY18" s="318">
        <v>63891</v>
      </c>
      <c r="AZ18" s="318">
        <v>63351</v>
      </c>
      <c r="BA18" s="243">
        <v>66767</v>
      </c>
      <c r="BB18" s="453">
        <v>68143</v>
      </c>
      <c r="BC18" s="453">
        <v>74329</v>
      </c>
      <c r="BD18" s="453">
        <v>74329</v>
      </c>
      <c r="BE18" s="468">
        <v>71923</v>
      </c>
      <c r="BF18" s="468">
        <v>74070</v>
      </c>
      <c r="BG18" s="468">
        <v>79459</v>
      </c>
      <c r="BH18" s="453">
        <v>73271</v>
      </c>
      <c r="BI18" s="453">
        <v>73271</v>
      </c>
    </row>
    <row r="19" spans="2:61">
      <c r="B19" s="252" t="s">
        <v>88</v>
      </c>
      <c r="E19" s="277" t="s">
        <v>125</v>
      </c>
      <c r="F19" s="249">
        <v>1288666.5109999999</v>
      </c>
      <c r="G19" s="249">
        <v>1280988.42</v>
      </c>
      <c r="H19" s="249">
        <v>1562455.7819999999</v>
      </c>
      <c r="I19" s="249">
        <v>3422939.7450000001</v>
      </c>
      <c r="J19" s="249">
        <v>3422939.7450000001</v>
      </c>
      <c r="K19" s="249">
        <v>3539197.0789999999</v>
      </c>
      <c r="L19" s="249">
        <v>3577450.4049999998</v>
      </c>
      <c r="M19" s="249">
        <v>3554735.9029999999</v>
      </c>
      <c r="N19" s="249">
        <v>3706276.81</v>
      </c>
      <c r="O19" s="249">
        <v>3706276.81</v>
      </c>
      <c r="P19" s="249">
        <v>3606758.6140000001</v>
      </c>
      <c r="Q19" s="249">
        <v>3721004.8640000001</v>
      </c>
      <c r="R19" s="249">
        <v>4027918.6430000002</v>
      </c>
      <c r="S19" s="249">
        <v>3823629.5860000001</v>
      </c>
      <c r="T19" s="249">
        <v>3823629.5860000001</v>
      </c>
      <c r="U19" s="249">
        <v>3822510.1540000001</v>
      </c>
      <c r="V19" s="249">
        <v>4180811.0610000002</v>
      </c>
      <c r="W19" s="249">
        <v>4593395.3859999999</v>
      </c>
      <c r="X19" s="249">
        <v>4895444.182</v>
      </c>
      <c r="Y19" s="249">
        <v>4895444.182</v>
      </c>
      <c r="Z19" s="249">
        <v>5055076</v>
      </c>
      <c r="AA19" s="249">
        <v>5247190.8940000003</v>
      </c>
      <c r="AB19" s="249">
        <v>5516701</v>
      </c>
      <c r="AC19" s="243">
        <v>5590384</v>
      </c>
      <c r="AD19" s="243">
        <v>5590384</v>
      </c>
      <c r="AE19" s="318">
        <f t="shared" si="0"/>
        <v>5590384</v>
      </c>
      <c r="AF19" s="243">
        <v>6469116</v>
      </c>
      <c r="AG19" s="243">
        <v>6039641</v>
      </c>
      <c r="AH19" s="243">
        <v>6486671</v>
      </c>
      <c r="AI19" s="243">
        <v>6471021</v>
      </c>
      <c r="AJ19" s="318">
        <f t="shared" si="1"/>
        <v>6471021</v>
      </c>
      <c r="AK19" s="243">
        <v>6687872</v>
      </c>
      <c r="AL19" s="243">
        <v>6905434</v>
      </c>
      <c r="AM19" s="243">
        <v>7111071</v>
      </c>
      <c r="AN19" s="243">
        <v>6550384</v>
      </c>
      <c r="AO19" s="318">
        <v>6550384</v>
      </c>
      <c r="AP19" s="243">
        <v>7307157</v>
      </c>
      <c r="AQ19" s="243">
        <v>7564841</v>
      </c>
      <c r="AR19" s="243">
        <v>5105835</v>
      </c>
      <c r="AS19" s="243">
        <v>4947403</v>
      </c>
      <c r="AT19" s="318">
        <v>4947403</v>
      </c>
      <c r="AU19" s="243">
        <v>5011937</v>
      </c>
      <c r="AV19" s="243">
        <v>5032561</v>
      </c>
      <c r="AW19" s="243">
        <v>5513494</v>
      </c>
      <c r="AX19" s="318">
        <v>4821427</v>
      </c>
      <c r="AY19" s="318">
        <v>4821427</v>
      </c>
      <c r="AZ19" s="318">
        <v>4817612</v>
      </c>
      <c r="BA19" s="243">
        <v>4922243</v>
      </c>
      <c r="BB19" s="453">
        <v>4895412</v>
      </c>
      <c r="BC19" s="453">
        <v>5378513</v>
      </c>
      <c r="BD19" s="453">
        <v>5378513</v>
      </c>
      <c r="BE19" s="468">
        <v>5198242</v>
      </c>
      <c r="BF19" s="468">
        <v>5162334</v>
      </c>
      <c r="BG19" s="468">
        <v>5331644</v>
      </c>
      <c r="BH19" s="453">
        <v>4933962</v>
      </c>
      <c r="BI19" s="453">
        <v>4933962</v>
      </c>
    </row>
    <row r="20" spans="2:61">
      <c r="B20" s="252" t="s">
        <v>196</v>
      </c>
      <c r="E20" s="277" t="s">
        <v>125</v>
      </c>
      <c r="F20" s="249">
        <v>93868.595000000001</v>
      </c>
      <c r="G20" s="249">
        <v>93344.994999999995</v>
      </c>
      <c r="H20" s="249">
        <v>116832.985</v>
      </c>
      <c r="I20" s="249">
        <v>107481.291</v>
      </c>
      <c r="J20" s="249">
        <v>107481.291</v>
      </c>
      <c r="K20" s="249">
        <v>102519.766</v>
      </c>
      <c r="L20" s="249">
        <v>97230.282000000007</v>
      </c>
      <c r="M20" s="249">
        <v>90305.691999999995</v>
      </c>
      <c r="N20" s="249">
        <v>71909.032999999996</v>
      </c>
      <c r="O20" s="249">
        <v>71909.032999999996</v>
      </c>
      <c r="P20" s="249">
        <v>58893.705000000002</v>
      </c>
      <c r="Q20" s="249">
        <v>59952.714999999997</v>
      </c>
      <c r="R20" s="249">
        <v>69180.991999999998</v>
      </c>
      <c r="S20" s="249">
        <v>98680.502999999997</v>
      </c>
      <c r="T20" s="249">
        <v>98680.502999999997</v>
      </c>
      <c r="U20" s="249">
        <v>51435.63</v>
      </c>
      <c r="V20" s="249">
        <v>92347.491999999998</v>
      </c>
      <c r="W20" s="249">
        <v>102561.00599999999</v>
      </c>
      <c r="X20" s="249">
        <v>97881.411999999997</v>
      </c>
      <c r="Y20" s="249">
        <v>97881.411999999997</v>
      </c>
      <c r="Z20" s="249">
        <v>84449</v>
      </c>
      <c r="AA20" s="249">
        <v>80188.301999999996</v>
      </c>
      <c r="AB20" s="249">
        <v>99860</v>
      </c>
      <c r="AC20" s="243">
        <v>73714</v>
      </c>
      <c r="AD20" s="243">
        <v>73714</v>
      </c>
      <c r="AE20" s="318">
        <f t="shared" si="0"/>
        <v>73714</v>
      </c>
      <c r="AF20" s="243">
        <v>96314</v>
      </c>
      <c r="AG20" s="243">
        <v>72475</v>
      </c>
      <c r="AH20" s="243">
        <v>77560</v>
      </c>
      <c r="AI20" s="243">
        <v>58590</v>
      </c>
      <c r="AJ20" s="318">
        <f t="shared" si="1"/>
        <v>58590</v>
      </c>
      <c r="AK20" s="243">
        <v>57893</v>
      </c>
      <c r="AL20" s="243">
        <v>52866</v>
      </c>
      <c r="AM20" s="243">
        <v>46410</v>
      </c>
      <c r="AN20" s="243">
        <v>34035</v>
      </c>
      <c r="AO20" s="318">
        <v>34035</v>
      </c>
      <c r="AP20" s="243">
        <v>37436</v>
      </c>
      <c r="AQ20" s="243">
        <v>61037</v>
      </c>
      <c r="AR20" s="243">
        <v>58023</v>
      </c>
      <c r="AS20" s="243">
        <v>41598</v>
      </c>
      <c r="AT20" s="318">
        <v>41598</v>
      </c>
      <c r="AU20" s="243">
        <v>39978</v>
      </c>
      <c r="AV20" s="243">
        <v>42872</v>
      </c>
      <c r="AW20" s="243">
        <v>44062</v>
      </c>
      <c r="AX20" s="318">
        <v>65829</v>
      </c>
      <c r="AY20" s="318">
        <v>65829</v>
      </c>
      <c r="AZ20" s="318">
        <v>49573</v>
      </c>
      <c r="BA20" s="243">
        <v>44145</v>
      </c>
      <c r="BB20" s="453">
        <v>44940</v>
      </c>
      <c r="BC20" s="453">
        <v>50705</v>
      </c>
      <c r="BD20" s="453">
        <v>50705</v>
      </c>
      <c r="BE20" s="468">
        <v>49309</v>
      </c>
      <c r="BF20" s="468">
        <v>42491</v>
      </c>
      <c r="BG20" s="468">
        <v>43797</v>
      </c>
      <c r="BH20" s="453">
        <v>34539</v>
      </c>
      <c r="BI20" s="453">
        <v>34539</v>
      </c>
    </row>
    <row r="21" spans="2:61">
      <c r="B21" s="252" t="s">
        <v>197</v>
      </c>
      <c r="E21" s="277" t="s">
        <v>125</v>
      </c>
      <c r="F21" s="249">
        <v>84774.495999999999</v>
      </c>
      <c r="G21" s="249">
        <v>87811.543000000005</v>
      </c>
      <c r="H21" s="249">
        <v>89657.324999999997</v>
      </c>
      <c r="I21" s="249">
        <v>42455.417000000001</v>
      </c>
      <c r="J21" s="249">
        <v>42455.417000000001</v>
      </c>
      <c r="K21" s="249">
        <v>49336.385999999999</v>
      </c>
      <c r="L21" s="249">
        <v>59487.332000000002</v>
      </c>
      <c r="M21" s="249">
        <v>75895.532000000007</v>
      </c>
      <c r="N21" s="249">
        <v>71918.991999999998</v>
      </c>
      <c r="O21" s="249">
        <v>71918.991999999998</v>
      </c>
      <c r="P21" s="249">
        <v>82874.5</v>
      </c>
      <c r="Q21" s="249">
        <v>91871.028999999995</v>
      </c>
      <c r="R21" s="249">
        <v>84031.379000000001</v>
      </c>
      <c r="S21" s="249">
        <v>96666.044999999998</v>
      </c>
      <c r="T21" s="249">
        <v>96666.044999999998</v>
      </c>
      <c r="U21" s="249">
        <v>102056.208</v>
      </c>
      <c r="V21" s="249">
        <v>112516.412</v>
      </c>
      <c r="W21" s="249">
        <v>112698.518</v>
      </c>
      <c r="X21" s="249">
        <v>113073.09299999999</v>
      </c>
      <c r="Y21" s="249">
        <v>113073.09299999999</v>
      </c>
      <c r="Z21" s="249">
        <v>126975</v>
      </c>
      <c r="AA21" s="249">
        <v>92778.284</v>
      </c>
      <c r="AB21" s="249">
        <v>110370</v>
      </c>
      <c r="AC21" s="243">
        <v>133557</v>
      </c>
      <c r="AD21" s="243">
        <v>133557</v>
      </c>
      <c r="AE21" s="318">
        <f t="shared" si="0"/>
        <v>133557</v>
      </c>
      <c r="AF21" s="243">
        <v>152020</v>
      </c>
      <c r="AG21" s="243">
        <v>93980</v>
      </c>
      <c r="AH21" s="243">
        <v>100663</v>
      </c>
      <c r="AI21" s="243">
        <v>94481</v>
      </c>
      <c r="AJ21" s="318">
        <f t="shared" si="1"/>
        <v>94481</v>
      </c>
      <c r="AK21" s="243">
        <v>87737</v>
      </c>
      <c r="AL21" s="243">
        <v>78429</v>
      </c>
      <c r="AM21" s="243">
        <v>84842</v>
      </c>
      <c r="AN21" s="243">
        <v>11972</v>
      </c>
      <c r="AO21" s="318">
        <v>11972</v>
      </c>
      <c r="AP21" s="243">
        <v>11888</v>
      </c>
      <c r="AQ21" s="243">
        <v>12087</v>
      </c>
      <c r="AR21" s="243">
        <v>12725</v>
      </c>
      <c r="AS21" s="243">
        <v>16760</v>
      </c>
      <c r="AT21" s="318">
        <v>16760</v>
      </c>
      <c r="AU21" s="243">
        <v>18989</v>
      </c>
      <c r="AV21" s="243">
        <v>21910</v>
      </c>
      <c r="AW21" s="243">
        <v>25050</v>
      </c>
      <c r="AX21" s="318">
        <v>30360</v>
      </c>
      <c r="AY21" s="318">
        <v>30360</v>
      </c>
      <c r="AZ21" s="318">
        <v>29529</v>
      </c>
      <c r="BA21" s="243">
        <v>28725</v>
      </c>
      <c r="BB21" s="453">
        <v>28457</v>
      </c>
      <c r="BC21" s="453">
        <v>30396</v>
      </c>
      <c r="BD21" s="453">
        <v>30396</v>
      </c>
      <c r="BE21" s="468">
        <v>26320</v>
      </c>
      <c r="BF21" s="468">
        <v>26685</v>
      </c>
      <c r="BG21" s="468">
        <v>27357</v>
      </c>
      <c r="BH21" s="453">
        <v>38556</v>
      </c>
      <c r="BI21" s="453">
        <v>38556</v>
      </c>
    </row>
    <row r="22" spans="2:61">
      <c r="B22" s="252" t="s">
        <v>89</v>
      </c>
      <c r="E22" s="277" t="s">
        <v>125</v>
      </c>
      <c r="F22" s="249">
        <v>115349.414</v>
      </c>
      <c r="G22" s="249">
        <v>116486.38</v>
      </c>
      <c r="H22" s="249">
        <v>126055.13800000001</v>
      </c>
      <c r="I22" s="249">
        <v>133734.033</v>
      </c>
      <c r="J22" s="249">
        <v>133734.033</v>
      </c>
      <c r="K22" s="249">
        <v>124156.314</v>
      </c>
      <c r="L22" s="249">
        <v>110967.87</v>
      </c>
      <c r="M22" s="249">
        <v>119967.29300000001</v>
      </c>
      <c r="N22" s="249">
        <v>139185.12100000001</v>
      </c>
      <c r="O22" s="249">
        <v>139185.12100000001</v>
      </c>
      <c r="P22" s="249">
        <v>126508.53200000001</v>
      </c>
      <c r="Q22" s="249">
        <v>124892.295</v>
      </c>
      <c r="R22" s="249">
        <v>147236.639</v>
      </c>
      <c r="S22" s="249">
        <v>124906.942</v>
      </c>
      <c r="T22" s="249">
        <v>124906.942</v>
      </c>
      <c r="U22" s="249">
        <v>157560.802</v>
      </c>
      <c r="V22" s="249">
        <v>212903.6</v>
      </c>
      <c r="W22" s="249">
        <v>221777.71900000001</v>
      </c>
      <c r="X22" s="249">
        <v>27176.258000000002</v>
      </c>
      <c r="Y22" s="249">
        <v>27176.258000000002</v>
      </c>
      <c r="Z22" s="249">
        <v>37759</v>
      </c>
      <c r="AA22" s="249">
        <v>59481.093999999997</v>
      </c>
      <c r="AB22" s="249">
        <v>72388</v>
      </c>
      <c r="AC22" s="243">
        <v>73367</v>
      </c>
      <c r="AD22" s="243">
        <v>73367</v>
      </c>
      <c r="AE22" s="318">
        <f t="shared" si="0"/>
        <v>73367</v>
      </c>
      <c r="AF22" s="243">
        <v>48239</v>
      </c>
      <c r="AG22" s="243">
        <v>51194</v>
      </c>
      <c r="AH22" s="243">
        <v>37926</v>
      </c>
      <c r="AI22" s="243">
        <v>23343</v>
      </c>
      <c r="AJ22" s="318">
        <f t="shared" si="1"/>
        <v>23343</v>
      </c>
      <c r="AK22" s="243">
        <v>42984</v>
      </c>
      <c r="AL22" s="243">
        <v>27984</v>
      </c>
      <c r="AM22" s="243">
        <v>68257</v>
      </c>
      <c r="AN22" s="243">
        <v>40845</v>
      </c>
      <c r="AO22" s="318">
        <v>40845</v>
      </c>
      <c r="AP22" s="243">
        <v>44847</v>
      </c>
      <c r="AQ22" s="243">
        <v>48553</v>
      </c>
      <c r="AR22" s="243">
        <v>45779</v>
      </c>
      <c r="AS22" s="243">
        <v>52982</v>
      </c>
      <c r="AT22" s="318">
        <v>52982</v>
      </c>
      <c r="AU22" s="243">
        <v>63621</v>
      </c>
      <c r="AV22" s="243">
        <v>69693</v>
      </c>
      <c r="AW22" s="243">
        <v>42356</v>
      </c>
      <c r="AX22" s="318">
        <v>50954</v>
      </c>
      <c r="AY22" s="318">
        <v>50954</v>
      </c>
      <c r="AZ22" s="318">
        <v>76271</v>
      </c>
      <c r="BA22" s="243">
        <v>71499</v>
      </c>
      <c r="BB22" s="453">
        <v>55394</v>
      </c>
      <c r="BC22" s="453">
        <v>88216</v>
      </c>
      <c r="BD22" s="453">
        <v>88216</v>
      </c>
      <c r="BE22" s="468">
        <v>101312</v>
      </c>
      <c r="BF22" s="468">
        <v>97481</v>
      </c>
      <c r="BG22" s="468">
        <v>148197</v>
      </c>
      <c r="BH22" s="453">
        <v>161074</v>
      </c>
      <c r="BI22" s="453">
        <v>161074</v>
      </c>
    </row>
    <row r="23" spans="2:61">
      <c r="B23" s="252" t="s">
        <v>198</v>
      </c>
      <c r="E23" s="277" t="s">
        <v>125</v>
      </c>
      <c r="F23" s="249">
        <v>171487.16399999999</v>
      </c>
      <c r="G23" s="249">
        <v>272751.76799999998</v>
      </c>
      <c r="H23" s="249">
        <v>375063.065</v>
      </c>
      <c r="I23" s="249">
        <v>534733.78899999999</v>
      </c>
      <c r="J23" s="249">
        <v>534733.78899999999</v>
      </c>
      <c r="K23" s="249">
        <v>525220.69499999995</v>
      </c>
      <c r="L23" s="249">
        <v>559185.03700000001</v>
      </c>
      <c r="M23" s="249">
        <v>593267.41599999997</v>
      </c>
      <c r="N23" s="249">
        <v>565994.49699999997</v>
      </c>
      <c r="O23" s="249">
        <v>565994.49699999997</v>
      </c>
      <c r="P23" s="249">
        <v>554997.03799999994</v>
      </c>
      <c r="Q23" s="249">
        <v>570240.821</v>
      </c>
      <c r="R23" s="249">
        <v>726485.51399999997</v>
      </c>
      <c r="S23" s="249">
        <v>672448.68900000001</v>
      </c>
      <c r="T23" s="249">
        <v>672448.68900000001</v>
      </c>
      <c r="U23" s="249">
        <v>659659.50399999996</v>
      </c>
      <c r="V23" s="249">
        <v>604047.57999999996</v>
      </c>
      <c r="W23" s="249">
        <v>631984.15800000005</v>
      </c>
      <c r="X23" s="249">
        <v>638527.897</v>
      </c>
      <c r="Y23" s="249">
        <v>638527.897</v>
      </c>
      <c r="Z23" s="249">
        <v>633107</v>
      </c>
      <c r="AA23" s="249">
        <v>632918.554</v>
      </c>
      <c r="AB23" s="249">
        <v>652680</v>
      </c>
      <c r="AC23" s="243">
        <v>615546</v>
      </c>
      <c r="AD23" s="243">
        <v>615546</v>
      </c>
      <c r="AE23" s="318">
        <f t="shared" si="0"/>
        <v>615546</v>
      </c>
      <c r="AF23" s="243">
        <v>685624</v>
      </c>
      <c r="AG23" s="243">
        <v>659394</v>
      </c>
      <c r="AH23" s="243">
        <v>695994</v>
      </c>
      <c r="AI23" s="243">
        <v>684610</v>
      </c>
      <c r="AJ23" s="318">
        <f t="shared" si="1"/>
        <v>684610</v>
      </c>
      <c r="AK23" s="243">
        <v>701852</v>
      </c>
      <c r="AL23" s="243">
        <v>716595</v>
      </c>
      <c r="AM23" s="243">
        <v>731047</v>
      </c>
      <c r="AN23" s="243">
        <v>142394</v>
      </c>
      <c r="AO23" s="318">
        <v>142394</v>
      </c>
      <c r="AP23" s="243">
        <v>153391</v>
      </c>
      <c r="AQ23" s="243">
        <v>145698</v>
      </c>
      <c r="AR23" s="243">
        <v>150694</v>
      </c>
      <c r="AS23" s="243">
        <v>129857</v>
      </c>
      <c r="AT23" s="318">
        <v>129857</v>
      </c>
      <c r="AU23" s="243">
        <v>130170</v>
      </c>
      <c r="AV23" s="243">
        <v>121143</v>
      </c>
      <c r="AW23" s="243">
        <v>140812</v>
      </c>
      <c r="AX23" s="318">
        <v>94334</v>
      </c>
      <c r="AY23" s="318">
        <v>94334</v>
      </c>
      <c r="AZ23" s="318">
        <v>96507</v>
      </c>
      <c r="BA23" s="243">
        <v>120947</v>
      </c>
      <c r="BB23" s="453">
        <v>136600</v>
      </c>
      <c r="BC23" s="453">
        <v>121673</v>
      </c>
      <c r="BD23" s="453">
        <v>121673</v>
      </c>
      <c r="BE23" s="468">
        <v>122229</v>
      </c>
      <c r="BF23" s="468">
        <v>158876</v>
      </c>
      <c r="BG23" s="468">
        <v>174770</v>
      </c>
      <c r="BH23" s="453">
        <v>207247</v>
      </c>
      <c r="BI23" s="453">
        <v>207247</v>
      </c>
    </row>
    <row r="24" spans="2:61">
      <c r="B24" s="252" t="s">
        <v>93</v>
      </c>
      <c r="E24" s="277" t="s">
        <v>125</v>
      </c>
      <c r="F24" s="249">
        <v>0</v>
      </c>
      <c r="G24" s="249">
        <v>0</v>
      </c>
      <c r="H24" s="249">
        <v>0</v>
      </c>
      <c r="I24" s="249">
        <v>0</v>
      </c>
      <c r="J24" s="249">
        <v>0</v>
      </c>
      <c r="K24" s="249">
        <v>0</v>
      </c>
      <c r="L24" s="249">
        <v>0</v>
      </c>
      <c r="M24" s="249">
        <v>0</v>
      </c>
      <c r="N24" s="249">
        <v>0</v>
      </c>
      <c r="O24" s="249">
        <v>0</v>
      </c>
      <c r="P24" s="249">
        <v>0</v>
      </c>
      <c r="Q24" s="249">
        <v>0</v>
      </c>
      <c r="R24" s="249">
        <v>0</v>
      </c>
      <c r="S24" s="249">
        <v>4161.3119999999999</v>
      </c>
      <c r="T24" s="249">
        <v>4161.3119999999999</v>
      </c>
      <c r="U24" s="249">
        <v>4416.2550000000001</v>
      </c>
      <c r="V24" s="249">
        <v>4422.6580000000004</v>
      </c>
      <c r="W24" s="249">
        <v>4921.63</v>
      </c>
      <c r="X24" s="249">
        <v>4752.5910000000003</v>
      </c>
      <c r="Y24" s="249">
        <v>4752.5910000000003</v>
      </c>
      <c r="Z24" s="249">
        <v>5307</v>
      </c>
      <c r="AA24" s="249">
        <v>5454.58</v>
      </c>
      <c r="AB24" s="249">
        <v>5616</v>
      </c>
      <c r="AC24" s="243">
        <v>2488</v>
      </c>
      <c r="AD24" s="243">
        <v>2488</v>
      </c>
      <c r="AE24" s="318">
        <f t="shared" si="0"/>
        <v>2488</v>
      </c>
      <c r="AF24" s="243">
        <v>2506</v>
      </c>
      <c r="AG24" s="243">
        <v>2651</v>
      </c>
      <c r="AH24" s="243">
        <v>9536</v>
      </c>
      <c r="AI24" s="243">
        <v>11651</v>
      </c>
      <c r="AJ24" s="318">
        <f t="shared" si="1"/>
        <v>11651</v>
      </c>
      <c r="AK24" s="243">
        <v>21277</v>
      </c>
      <c r="AL24" s="243">
        <v>20043</v>
      </c>
      <c r="AM24" s="243">
        <v>26403</v>
      </c>
      <c r="AN24" s="243">
        <v>13248</v>
      </c>
      <c r="AO24" s="318">
        <v>13248</v>
      </c>
      <c r="AP24" s="243">
        <v>11946</v>
      </c>
      <c r="AQ24" s="243">
        <v>11633</v>
      </c>
      <c r="AR24" s="243">
        <v>11319</v>
      </c>
      <c r="AS24" s="243">
        <v>10672</v>
      </c>
      <c r="AT24" s="318">
        <v>10672</v>
      </c>
      <c r="AU24" s="243">
        <v>10220</v>
      </c>
      <c r="AV24" s="243">
        <v>9795</v>
      </c>
      <c r="AW24" s="243">
        <v>23830</v>
      </c>
      <c r="AX24" s="318">
        <v>23217</v>
      </c>
      <c r="AY24" s="318">
        <v>23217</v>
      </c>
      <c r="AZ24" s="318">
        <v>25720</v>
      </c>
      <c r="BA24" s="243">
        <v>43836</v>
      </c>
      <c r="BB24" s="453">
        <v>46146</v>
      </c>
      <c r="BC24" s="453">
        <v>48249</v>
      </c>
      <c r="BD24" s="453">
        <v>48249</v>
      </c>
      <c r="BE24" s="468">
        <v>45131</v>
      </c>
      <c r="BF24" s="468">
        <v>51127</v>
      </c>
      <c r="BG24" s="468">
        <v>115611</v>
      </c>
      <c r="BH24" s="453">
        <v>93319</v>
      </c>
      <c r="BI24" s="453">
        <v>93319</v>
      </c>
    </row>
    <row r="25" spans="2:61">
      <c r="B25" s="252" t="s">
        <v>94</v>
      </c>
      <c r="E25" s="277" t="s">
        <v>125</v>
      </c>
      <c r="F25" s="249">
        <v>33446.705999999998</v>
      </c>
      <c r="G25" s="249">
        <v>32370.377</v>
      </c>
      <c r="H25" s="249">
        <v>32993.491999999998</v>
      </c>
      <c r="I25" s="249">
        <v>26256.696</v>
      </c>
      <c r="J25" s="249">
        <v>26256.696</v>
      </c>
      <c r="K25" s="249">
        <v>25186.859</v>
      </c>
      <c r="L25" s="249">
        <v>25719.248</v>
      </c>
      <c r="M25" s="249">
        <v>31643.253000000001</v>
      </c>
      <c r="N25" s="249">
        <v>20687.849999999999</v>
      </c>
      <c r="O25" s="249">
        <v>20687.849999999999</v>
      </c>
      <c r="P25" s="249">
        <v>19574.084999999999</v>
      </c>
      <c r="Q25" s="249">
        <v>27611.017</v>
      </c>
      <c r="R25" s="249">
        <v>21873.863000000001</v>
      </c>
      <c r="S25" s="249">
        <v>17401.422999999999</v>
      </c>
      <c r="T25" s="249">
        <v>17401.422999999999</v>
      </c>
      <c r="U25" s="249">
        <v>13368.596</v>
      </c>
      <c r="V25" s="249">
        <v>18456.495999999999</v>
      </c>
      <c r="W25" s="249">
        <v>19911.800999999999</v>
      </c>
      <c r="X25" s="249">
        <v>16941.98</v>
      </c>
      <c r="Y25" s="249">
        <v>16941.98</v>
      </c>
      <c r="Z25" s="249">
        <v>17996</v>
      </c>
      <c r="AA25" s="249">
        <v>18053.217000000001</v>
      </c>
      <c r="AB25" s="249">
        <v>19727</v>
      </c>
      <c r="AC25" s="243">
        <v>17162</v>
      </c>
      <c r="AD25" s="243">
        <v>17162</v>
      </c>
      <c r="AE25" s="318">
        <f t="shared" si="0"/>
        <v>17162</v>
      </c>
      <c r="AF25" s="243">
        <v>14861</v>
      </c>
      <c r="AG25" s="243">
        <v>9985</v>
      </c>
      <c r="AH25" s="243">
        <v>3458</v>
      </c>
      <c r="AI25" s="243">
        <v>3542</v>
      </c>
      <c r="AJ25" s="318">
        <f t="shared" si="1"/>
        <v>3542</v>
      </c>
      <c r="AK25" s="243">
        <v>4038</v>
      </c>
      <c r="AL25" s="243">
        <v>8671</v>
      </c>
      <c r="AM25" s="243">
        <v>8581</v>
      </c>
      <c r="AN25" s="243">
        <v>4784</v>
      </c>
      <c r="AO25" s="318">
        <v>4784</v>
      </c>
      <c r="AP25" s="243">
        <v>5603</v>
      </c>
      <c r="AQ25" s="243">
        <v>4762</v>
      </c>
      <c r="AR25" s="243">
        <v>3834</v>
      </c>
      <c r="AS25" s="243">
        <v>3713</v>
      </c>
      <c r="AT25" s="318">
        <v>3713</v>
      </c>
      <c r="AU25" s="243">
        <v>3505</v>
      </c>
      <c r="AV25" s="243">
        <v>4438</v>
      </c>
      <c r="AW25" s="243">
        <v>5059</v>
      </c>
      <c r="AX25" s="318">
        <v>4192</v>
      </c>
      <c r="AY25" s="318">
        <v>4192</v>
      </c>
      <c r="AZ25" s="318">
        <v>3794</v>
      </c>
      <c r="BA25" s="243">
        <v>3448</v>
      </c>
      <c r="BB25" s="453">
        <v>3501</v>
      </c>
      <c r="BC25" s="453">
        <v>7767</v>
      </c>
      <c r="BD25" s="453">
        <v>7767</v>
      </c>
      <c r="BE25" s="468">
        <v>7300</v>
      </c>
      <c r="BF25" s="468">
        <v>7621</v>
      </c>
      <c r="BG25" s="468">
        <v>7626</v>
      </c>
      <c r="BH25" s="453">
        <v>9383</v>
      </c>
      <c r="BI25" s="453">
        <v>9383</v>
      </c>
    </row>
    <row r="26" spans="2:61">
      <c r="B26" s="260"/>
      <c r="C26" s="260"/>
      <c r="D26" s="260"/>
      <c r="E26" s="230" t="s">
        <v>125</v>
      </c>
      <c r="F26" s="250">
        <f t="shared" ref="F26:Y26" si="2">SUM(F13:F25)</f>
        <v>6773023.5720000006</v>
      </c>
      <c r="G26" s="250">
        <f t="shared" si="2"/>
        <v>4922122.0149999997</v>
      </c>
      <c r="H26" s="250">
        <f t="shared" si="2"/>
        <v>5853065.9950000001</v>
      </c>
      <c r="I26" s="250">
        <f t="shared" si="2"/>
        <v>7322049.8100000005</v>
      </c>
      <c r="J26" s="134">
        <f t="shared" si="2"/>
        <v>7322049.8100000005</v>
      </c>
      <c r="K26" s="250">
        <f t="shared" si="2"/>
        <v>7526717.4009999996</v>
      </c>
      <c r="L26" s="250">
        <f t="shared" si="2"/>
        <v>7653449.5419999994</v>
      </c>
      <c r="M26" s="250">
        <f t="shared" si="2"/>
        <v>7725423.0599999987</v>
      </c>
      <c r="N26" s="250">
        <f t="shared" si="2"/>
        <v>7956656.8939999994</v>
      </c>
      <c r="O26" s="134">
        <f t="shared" si="2"/>
        <v>7956656.8939999994</v>
      </c>
      <c r="P26" s="250">
        <f t="shared" si="2"/>
        <v>7865965.8089999994</v>
      </c>
      <c r="Q26" s="250">
        <f t="shared" si="2"/>
        <v>8115905.3399999989</v>
      </c>
      <c r="R26" s="250">
        <f t="shared" si="2"/>
        <v>8758136.9940000009</v>
      </c>
      <c r="S26" s="140">
        <f t="shared" si="2"/>
        <v>9432536.7699999996</v>
      </c>
      <c r="T26" s="134">
        <f t="shared" si="2"/>
        <v>9432536.7699999996</v>
      </c>
      <c r="U26" s="250">
        <f t="shared" si="2"/>
        <v>8610666.7010000013</v>
      </c>
      <c r="V26" s="250">
        <f t="shared" si="2"/>
        <v>9856193.4969999995</v>
      </c>
      <c r="W26" s="250">
        <f t="shared" si="2"/>
        <v>10355846.867999999</v>
      </c>
      <c r="X26" s="250">
        <f t="shared" si="2"/>
        <v>10748328.834000001</v>
      </c>
      <c r="Y26" s="134">
        <f t="shared" si="2"/>
        <v>10748328.834000001</v>
      </c>
      <c r="Z26" s="250">
        <v>10932878</v>
      </c>
      <c r="AA26" s="250">
        <f>SUM(AA13:AA25)</f>
        <v>11070511.52</v>
      </c>
      <c r="AB26" s="250">
        <f>SUM(AB13:AB25)</f>
        <v>11350796</v>
      </c>
      <c r="AC26" s="250">
        <f>SUM(AC13:AC25)</f>
        <v>11442004</v>
      </c>
      <c r="AD26" s="292">
        <f>SUM(AD13:AD25)</f>
        <v>11442004</v>
      </c>
      <c r="AE26" s="293">
        <f t="shared" si="0"/>
        <v>11442004</v>
      </c>
      <c r="AF26" s="250">
        <f>SUM(AF13:AF25)</f>
        <v>12642130</v>
      </c>
      <c r="AG26" s="250">
        <v>11765046</v>
      </c>
      <c r="AH26" s="250">
        <v>12318811</v>
      </c>
      <c r="AI26" s="250">
        <f>SUM(AI13:AI25)</f>
        <v>12176864</v>
      </c>
      <c r="AJ26" s="293">
        <f t="shared" si="1"/>
        <v>12176864</v>
      </c>
      <c r="AK26" s="250">
        <f>SUM(AK13:AK25)</f>
        <v>12373615</v>
      </c>
      <c r="AL26" s="250">
        <f>SUM(AL13:AL25)</f>
        <v>12562793</v>
      </c>
      <c r="AM26" s="250">
        <v>12766764</v>
      </c>
      <c r="AN26" s="250">
        <v>10545725</v>
      </c>
      <c r="AO26" s="293">
        <v>10545725</v>
      </c>
      <c r="AP26" s="250">
        <v>11419254</v>
      </c>
      <c r="AQ26" s="250">
        <v>11704904</v>
      </c>
      <c r="AR26" s="250">
        <v>13809049</v>
      </c>
      <c r="AS26" s="381">
        <v>13515455</v>
      </c>
      <c r="AT26" s="293">
        <v>13515455</v>
      </c>
      <c r="AU26" s="403">
        <v>13465523</v>
      </c>
      <c r="AV26" s="134">
        <f t="shared" ref="AV26:BA26" si="3">SUM(AV13:AV25)</f>
        <v>13393122</v>
      </c>
      <c r="AW26" s="134">
        <f t="shared" si="3"/>
        <v>14111864</v>
      </c>
      <c r="AX26" s="134">
        <f t="shared" si="3"/>
        <v>13505675</v>
      </c>
      <c r="AY26" s="134">
        <f t="shared" si="3"/>
        <v>13505675</v>
      </c>
      <c r="AZ26" s="440">
        <f t="shared" si="3"/>
        <v>13364818</v>
      </c>
      <c r="BA26" s="134">
        <f t="shared" si="3"/>
        <v>13780876</v>
      </c>
      <c r="BB26" s="134">
        <f t="shared" ref="BB26:BG26" si="4">SUM(BB13:BB25)</f>
        <v>13842059</v>
      </c>
      <c r="BC26" s="134">
        <f t="shared" si="4"/>
        <v>14928977</v>
      </c>
      <c r="BD26" s="134">
        <f t="shared" si="4"/>
        <v>14928977</v>
      </c>
      <c r="BE26" s="134">
        <f t="shared" si="4"/>
        <v>14446428</v>
      </c>
      <c r="BF26" s="134">
        <f t="shared" si="4"/>
        <v>14572352</v>
      </c>
      <c r="BG26" s="134">
        <f t="shared" si="4"/>
        <v>15165705</v>
      </c>
      <c r="BH26" s="134">
        <v>14359805</v>
      </c>
      <c r="BI26" s="134">
        <v>14359805</v>
      </c>
    </row>
    <row r="27" spans="2:61">
      <c r="B27" s="254" t="s">
        <v>199</v>
      </c>
      <c r="F27" s="24"/>
      <c r="G27" s="24"/>
      <c r="H27" s="24"/>
      <c r="I27" s="24"/>
      <c r="J27" s="130"/>
      <c r="K27" s="24"/>
      <c r="L27" s="24"/>
      <c r="M27" s="24"/>
      <c r="N27" s="24"/>
      <c r="O27" s="130"/>
      <c r="P27" s="24"/>
      <c r="Q27" s="24"/>
      <c r="R27" s="24"/>
      <c r="S27" s="288"/>
      <c r="T27" s="141"/>
      <c r="U27" s="24"/>
      <c r="V27" s="24"/>
      <c r="W27" s="24"/>
      <c r="X27" s="24"/>
      <c r="Y27" s="141"/>
      <c r="Z27" s="24"/>
      <c r="AA27" s="24"/>
      <c r="AB27" s="24"/>
      <c r="AC27" s="24"/>
      <c r="AD27" s="243"/>
      <c r="AE27" s="24"/>
      <c r="AF27" s="24"/>
      <c r="AG27" s="24"/>
      <c r="AH27" s="24"/>
      <c r="AI27" s="24"/>
      <c r="AJ27" s="248"/>
      <c r="AK27" s="24"/>
      <c r="AL27" s="24"/>
      <c r="AM27" s="24"/>
      <c r="AO27" s="248"/>
      <c r="AT27" s="248"/>
      <c r="AX27" s="318"/>
      <c r="AY27" s="318"/>
      <c r="AZ27" s="318"/>
    </row>
    <row r="28" spans="2:61">
      <c r="B28" s="252" t="s">
        <v>200</v>
      </c>
      <c r="E28" s="277" t="s">
        <v>125</v>
      </c>
      <c r="F28" s="249">
        <v>183032.486</v>
      </c>
      <c r="G28" s="249">
        <v>203918.34</v>
      </c>
      <c r="H28" s="249">
        <v>224361.995</v>
      </c>
      <c r="I28" s="249">
        <v>125506.94899999999</v>
      </c>
      <c r="J28" s="249">
        <v>125506.94899999999</v>
      </c>
      <c r="K28" s="249">
        <v>117597.197</v>
      </c>
      <c r="L28" s="249">
        <v>120880.686</v>
      </c>
      <c r="M28" s="249">
        <v>123752.22500000001</v>
      </c>
      <c r="N28" s="249">
        <v>98776.9</v>
      </c>
      <c r="O28" s="249">
        <v>98776.9</v>
      </c>
      <c r="P28" s="249">
        <v>87719.338000000003</v>
      </c>
      <c r="Q28" s="249">
        <v>107235.277</v>
      </c>
      <c r="R28" s="249">
        <v>112176.345</v>
      </c>
      <c r="S28" s="249">
        <v>250368.90700000001</v>
      </c>
      <c r="T28" s="249">
        <v>250368.90700000001</v>
      </c>
      <c r="U28" s="249">
        <v>113556.413</v>
      </c>
      <c r="V28" s="249">
        <v>270048.5</v>
      </c>
      <c r="W28" s="249">
        <v>284365.17300000001</v>
      </c>
      <c r="X28" s="249">
        <v>312298.66800000001</v>
      </c>
      <c r="Y28" s="249">
        <v>312298.66800000001</v>
      </c>
      <c r="Z28" s="249">
        <v>250762</v>
      </c>
      <c r="AA28" s="249">
        <v>270592.99199999997</v>
      </c>
      <c r="AB28" s="249">
        <v>269288</v>
      </c>
      <c r="AC28" s="243">
        <v>281215</v>
      </c>
      <c r="AD28" s="243">
        <v>281215</v>
      </c>
      <c r="AE28" s="243">
        <f t="shared" si="0"/>
        <v>281215</v>
      </c>
      <c r="AF28" s="249">
        <v>252819</v>
      </c>
      <c r="AG28" s="249">
        <v>211463</v>
      </c>
      <c r="AH28" s="249">
        <v>247448</v>
      </c>
      <c r="AI28" s="249">
        <v>228065</v>
      </c>
      <c r="AJ28" s="243">
        <f t="shared" si="1"/>
        <v>228065</v>
      </c>
      <c r="AK28" s="249">
        <v>237095</v>
      </c>
      <c r="AL28" s="249">
        <v>246938</v>
      </c>
      <c r="AM28" s="249">
        <v>302848</v>
      </c>
      <c r="AN28" s="249">
        <v>259497</v>
      </c>
      <c r="AO28" s="243">
        <v>259497</v>
      </c>
      <c r="AP28" s="249">
        <v>279012</v>
      </c>
      <c r="AQ28" s="249">
        <v>348317</v>
      </c>
      <c r="AR28" s="249">
        <v>336401</v>
      </c>
      <c r="AS28" s="249">
        <v>309425</v>
      </c>
      <c r="AT28" s="243">
        <v>309425</v>
      </c>
      <c r="AU28" s="249">
        <v>331543</v>
      </c>
      <c r="AV28" s="249">
        <v>339413</v>
      </c>
      <c r="AW28" s="249">
        <v>391057</v>
      </c>
      <c r="AX28" s="318">
        <v>376444</v>
      </c>
      <c r="AY28" s="318">
        <v>376444</v>
      </c>
      <c r="AZ28" s="318">
        <v>339271</v>
      </c>
      <c r="BA28" s="249">
        <v>376911</v>
      </c>
      <c r="BB28" s="453">
        <v>401246</v>
      </c>
      <c r="BC28" s="453">
        <v>413741</v>
      </c>
      <c r="BD28" s="453">
        <v>413741</v>
      </c>
      <c r="BE28" s="468">
        <v>342289</v>
      </c>
      <c r="BF28" s="468">
        <v>345082</v>
      </c>
      <c r="BG28" s="468">
        <v>407336</v>
      </c>
      <c r="BH28" s="453">
        <v>374735</v>
      </c>
      <c r="BI28" s="453">
        <v>374735</v>
      </c>
    </row>
    <row r="29" spans="2:61">
      <c r="B29" s="252" t="s">
        <v>197</v>
      </c>
      <c r="E29" s="277" t="s">
        <v>125</v>
      </c>
      <c r="F29" s="249">
        <v>96369.172000000006</v>
      </c>
      <c r="G29" s="249">
        <v>79722.395000000004</v>
      </c>
      <c r="H29" s="249">
        <v>79427.120999999999</v>
      </c>
      <c r="I29" s="249">
        <v>88709.365000000005</v>
      </c>
      <c r="J29" s="249">
        <v>88709.365000000005</v>
      </c>
      <c r="K29" s="249">
        <v>90007.88</v>
      </c>
      <c r="L29" s="249">
        <v>81435.862999999998</v>
      </c>
      <c r="M29" s="249">
        <v>91724.687000000005</v>
      </c>
      <c r="N29" s="249">
        <v>68719.671000000002</v>
      </c>
      <c r="O29" s="249">
        <v>68719.671000000002</v>
      </c>
      <c r="P29" s="249">
        <v>69719.77</v>
      </c>
      <c r="Q29" s="249">
        <v>80531.716</v>
      </c>
      <c r="R29" s="249">
        <v>85213.376000000004</v>
      </c>
      <c r="S29" s="249">
        <v>69605.981</v>
      </c>
      <c r="T29" s="249">
        <v>69605</v>
      </c>
      <c r="U29" s="249">
        <v>54593.328999999998</v>
      </c>
      <c r="V29" s="249">
        <v>51301.302000000003</v>
      </c>
      <c r="W29" s="249">
        <v>51351.656999999999</v>
      </c>
      <c r="X29" s="249">
        <v>66522.256999999998</v>
      </c>
      <c r="Y29" s="249">
        <v>66522.256999999998</v>
      </c>
      <c r="Z29" s="249">
        <v>60426</v>
      </c>
      <c r="AA29" s="249">
        <v>85101.804000000004</v>
      </c>
      <c r="AB29" s="249">
        <v>80574</v>
      </c>
      <c r="AC29" s="243">
        <v>74049</v>
      </c>
      <c r="AD29" s="243">
        <v>74049</v>
      </c>
      <c r="AE29" s="243">
        <f t="shared" si="0"/>
        <v>74049</v>
      </c>
      <c r="AF29" s="249">
        <v>58748</v>
      </c>
      <c r="AG29" s="249">
        <v>96422</v>
      </c>
      <c r="AH29" s="249">
        <v>96428</v>
      </c>
      <c r="AI29" s="249">
        <v>106695</v>
      </c>
      <c r="AJ29" s="243">
        <f t="shared" si="1"/>
        <v>106695</v>
      </c>
      <c r="AK29" s="249">
        <v>65065</v>
      </c>
      <c r="AL29" s="249">
        <v>62417</v>
      </c>
      <c r="AM29" s="249">
        <v>59639</v>
      </c>
      <c r="AN29" s="249">
        <v>24845</v>
      </c>
      <c r="AO29" s="243">
        <v>24845</v>
      </c>
      <c r="AP29" s="249">
        <v>26609</v>
      </c>
      <c r="AQ29" s="249">
        <v>21413</v>
      </c>
      <c r="AR29" s="249">
        <v>23724</v>
      </c>
      <c r="AS29" s="249">
        <v>42697</v>
      </c>
      <c r="AT29" s="243">
        <v>42697</v>
      </c>
      <c r="AU29" s="249">
        <v>44973</v>
      </c>
      <c r="AV29" s="249">
        <v>54070</v>
      </c>
      <c r="AW29" s="249">
        <v>57261</v>
      </c>
      <c r="AX29" s="318">
        <v>60523</v>
      </c>
      <c r="AY29" s="318">
        <v>60523</v>
      </c>
      <c r="AZ29" s="318">
        <v>49803</v>
      </c>
      <c r="BA29" s="249">
        <v>37833</v>
      </c>
      <c r="BB29" s="453">
        <v>38330</v>
      </c>
      <c r="BC29" s="453">
        <v>48408</v>
      </c>
      <c r="BD29" s="453">
        <v>48408</v>
      </c>
      <c r="BE29" s="468">
        <v>42784</v>
      </c>
      <c r="BF29" s="468">
        <v>43323</v>
      </c>
      <c r="BG29" s="468">
        <v>46192</v>
      </c>
      <c r="BH29" s="453">
        <v>54527</v>
      </c>
      <c r="BI29" s="453">
        <v>54527</v>
      </c>
    </row>
    <row r="30" spans="2:61">
      <c r="B30" s="252" t="s">
        <v>90</v>
      </c>
      <c r="E30" s="277" t="s">
        <v>125</v>
      </c>
      <c r="F30" s="249">
        <v>61175.999000000003</v>
      </c>
      <c r="G30" s="249">
        <v>57068.71</v>
      </c>
      <c r="H30" s="249">
        <v>46062.957000000002</v>
      </c>
      <c r="I30" s="249">
        <v>60482.540999999997</v>
      </c>
      <c r="J30" s="249">
        <v>60482.540999999997</v>
      </c>
      <c r="K30" s="249">
        <v>86832.423999999999</v>
      </c>
      <c r="L30" s="249">
        <v>74186.831000000006</v>
      </c>
      <c r="M30" s="249">
        <v>71153.039000000004</v>
      </c>
      <c r="N30" s="249">
        <v>74457.414000000004</v>
      </c>
      <c r="O30" s="249">
        <v>74457.414000000004</v>
      </c>
      <c r="P30" s="249">
        <v>83995.111999999994</v>
      </c>
      <c r="Q30" s="249">
        <v>37744.923000000003</v>
      </c>
      <c r="R30" s="249">
        <v>25809.206999999999</v>
      </c>
      <c r="S30" s="249">
        <v>36134.972999999998</v>
      </c>
      <c r="T30" s="249">
        <v>36134.972999999998</v>
      </c>
      <c r="U30" s="249">
        <v>42880.006999999998</v>
      </c>
      <c r="V30" s="249">
        <v>31377.536</v>
      </c>
      <c r="W30" s="249">
        <v>25015.118999999999</v>
      </c>
      <c r="X30" s="249">
        <v>53142.707999999999</v>
      </c>
      <c r="Y30" s="249">
        <v>53142.707999999999</v>
      </c>
      <c r="Z30" s="249">
        <v>72140</v>
      </c>
      <c r="AA30" s="249">
        <v>40722.385999999999</v>
      </c>
      <c r="AB30" s="249">
        <v>36470</v>
      </c>
      <c r="AC30" s="243">
        <v>54517</v>
      </c>
      <c r="AD30" s="243">
        <v>54517</v>
      </c>
      <c r="AE30" s="243">
        <f t="shared" si="0"/>
        <v>54517</v>
      </c>
      <c r="AF30" s="249">
        <v>68792</v>
      </c>
      <c r="AG30" s="249">
        <v>64595</v>
      </c>
      <c r="AH30" s="249">
        <v>57251</v>
      </c>
      <c r="AI30" s="249">
        <v>70301</v>
      </c>
      <c r="AJ30" s="243">
        <f t="shared" si="1"/>
        <v>70301</v>
      </c>
      <c r="AK30" s="249">
        <v>59421</v>
      </c>
      <c r="AL30" s="249">
        <v>36583</v>
      </c>
      <c r="AM30" s="249">
        <v>27535</v>
      </c>
      <c r="AN30" s="249">
        <v>24900</v>
      </c>
      <c r="AO30" s="243">
        <v>24900</v>
      </c>
      <c r="AP30" s="249">
        <v>26711</v>
      </c>
      <c r="AQ30" s="249">
        <v>18731</v>
      </c>
      <c r="AR30" s="249">
        <v>16428</v>
      </c>
      <c r="AS30" s="249">
        <v>36167</v>
      </c>
      <c r="AT30" s="243">
        <v>36167</v>
      </c>
      <c r="AU30" s="249">
        <v>47766</v>
      </c>
      <c r="AV30" s="249">
        <v>39894</v>
      </c>
      <c r="AW30" s="249">
        <v>31879</v>
      </c>
      <c r="AX30" s="318">
        <v>33051</v>
      </c>
      <c r="AY30" s="318">
        <v>33051</v>
      </c>
      <c r="AZ30" s="318">
        <v>30943</v>
      </c>
      <c r="BA30" s="249">
        <v>19693</v>
      </c>
      <c r="BB30" s="453">
        <v>39176</v>
      </c>
      <c r="BC30" s="453">
        <v>41170</v>
      </c>
      <c r="BD30" s="453">
        <v>41170</v>
      </c>
      <c r="BE30" s="468">
        <v>38989</v>
      </c>
      <c r="BF30" s="468">
        <v>37526</v>
      </c>
      <c r="BG30" s="468">
        <v>38524</v>
      </c>
      <c r="BH30" s="453">
        <v>62515</v>
      </c>
      <c r="BI30" s="453">
        <v>62515</v>
      </c>
    </row>
    <row r="31" spans="2:61">
      <c r="B31" s="252" t="s">
        <v>201</v>
      </c>
      <c r="E31" s="277" t="s">
        <v>125</v>
      </c>
      <c r="F31" s="249">
        <v>202695.98199999999</v>
      </c>
      <c r="G31" s="249">
        <v>182128.45600000001</v>
      </c>
      <c r="H31" s="249">
        <v>251165.09099999999</v>
      </c>
      <c r="I31" s="249">
        <v>95261.168999999994</v>
      </c>
      <c r="J31" s="249">
        <v>95261.168999999994</v>
      </c>
      <c r="K31" s="249">
        <v>97388.278000000006</v>
      </c>
      <c r="L31" s="249">
        <v>158999.39000000001</v>
      </c>
      <c r="M31" s="249">
        <v>131529.80300000001</v>
      </c>
      <c r="N31" s="249">
        <v>279811.63099999999</v>
      </c>
      <c r="O31" s="249">
        <v>279811.63099999999</v>
      </c>
      <c r="P31" s="249">
        <v>217830.038</v>
      </c>
      <c r="Q31" s="249">
        <v>175667.78599999999</v>
      </c>
      <c r="R31" s="249">
        <v>214817.69500000001</v>
      </c>
      <c r="S31" s="249">
        <v>467867.255</v>
      </c>
      <c r="T31" s="249">
        <v>467867.255</v>
      </c>
      <c r="U31" s="249">
        <v>289853.93400000001</v>
      </c>
      <c r="V31" s="249">
        <v>704598.80099999998</v>
      </c>
      <c r="W31" s="249">
        <v>799040.92599999998</v>
      </c>
      <c r="X31" s="249">
        <v>493977.47399999999</v>
      </c>
      <c r="Y31" s="249">
        <v>493977.47399999999</v>
      </c>
      <c r="Z31" s="249">
        <v>683424</v>
      </c>
      <c r="AA31" s="249">
        <v>560174.97100000002</v>
      </c>
      <c r="AB31" s="249">
        <v>533919</v>
      </c>
      <c r="AC31" s="243">
        <v>397757</v>
      </c>
      <c r="AD31" s="243">
        <v>397757</v>
      </c>
      <c r="AE31" s="243">
        <f t="shared" si="0"/>
        <v>397757</v>
      </c>
      <c r="AF31" s="249">
        <v>424832</v>
      </c>
      <c r="AG31" s="249">
        <v>347714</v>
      </c>
      <c r="AH31" s="249">
        <v>391725</v>
      </c>
      <c r="AI31" s="249">
        <v>422821</v>
      </c>
      <c r="AJ31" s="243">
        <f t="shared" si="1"/>
        <v>422821</v>
      </c>
      <c r="AK31" s="249">
        <v>562842</v>
      </c>
      <c r="AL31" s="249">
        <v>561344</v>
      </c>
      <c r="AM31" s="249">
        <v>474537</v>
      </c>
      <c r="AN31" s="249">
        <v>418255</v>
      </c>
      <c r="AO31" s="243">
        <v>418255</v>
      </c>
      <c r="AP31" s="249">
        <v>652760</v>
      </c>
      <c r="AQ31" s="249">
        <v>833841</v>
      </c>
      <c r="AR31" s="249">
        <v>574023</v>
      </c>
      <c r="AS31" s="249">
        <v>519537</v>
      </c>
      <c r="AT31" s="243">
        <v>519537</v>
      </c>
      <c r="AU31" s="249">
        <v>545915</v>
      </c>
      <c r="AV31" s="249">
        <v>634556</v>
      </c>
      <c r="AW31" s="249">
        <v>731426</v>
      </c>
      <c r="AX31" s="318">
        <v>561258</v>
      </c>
      <c r="AY31" s="318">
        <v>561258</v>
      </c>
      <c r="AZ31" s="318">
        <v>746457</v>
      </c>
      <c r="BA31" s="249">
        <v>635045</v>
      </c>
      <c r="BB31" s="453">
        <v>613906</v>
      </c>
      <c r="BC31" s="453">
        <v>443057</v>
      </c>
      <c r="BD31" s="453">
        <v>443057</v>
      </c>
      <c r="BE31" s="468">
        <v>703274</v>
      </c>
      <c r="BF31" s="468">
        <v>720895</v>
      </c>
      <c r="BG31" s="468">
        <v>778404</v>
      </c>
      <c r="BH31" s="453">
        <v>597111</v>
      </c>
      <c r="BI31" s="453">
        <v>597111</v>
      </c>
    </row>
    <row r="32" spans="2:61">
      <c r="B32" s="252" t="s">
        <v>202</v>
      </c>
      <c r="E32" s="277" t="s">
        <v>125</v>
      </c>
      <c r="F32" s="249">
        <v>742258.28799999994</v>
      </c>
      <c r="G32" s="249">
        <v>687256.69400000002</v>
      </c>
      <c r="H32" s="249">
        <v>1032576.2290000001</v>
      </c>
      <c r="I32" s="249">
        <v>947909.54</v>
      </c>
      <c r="J32" s="249">
        <v>947909.54</v>
      </c>
      <c r="K32" s="249">
        <v>950518.67299999995</v>
      </c>
      <c r="L32" s="249">
        <v>803213.61100000003</v>
      </c>
      <c r="M32" s="249">
        <v>1375175.4369999999</v>
      </c>
      <c r="N32" s="249">
        <v>1182669.493</v>
      </c>
      <c r="O32" s="249">
        <v>1182669.493</v>
      </c>
      <c r="P32" s="249">
        <v>1557243.6340000001</v>
      </c>
      <c r="Q32" s="249">
        <v>1862170.183</v>
      </c>
      <c r="R32" s="249">
        <v>1992510.66</v>
      </c>
      <c r="S32" s="249">
        <v>1638940.642</v>
      </c>
      <c r="T32" s="249">
        <v>1638940.642</v>
      </c>
      <c r="U32" s="249">
        <v>1068087.9469999999</v>
      </c>
      <c r="V32" s="249">
        <v>456632.212</v>
      </c>
      <c r="W32" s="249">
        <v>331434.93400000001</v>
      </c>
      <c r="X32" s="249">
        <v>386459.27299999999</v>
      </c>
      <c r="Y32" s="249">
        <v>386459.27299999999</v>
      </c>
      <c r="Z32" s="249">
        <v>814714</v>
      </c>
      <c r="AA32" s="249">
        <v>553919.65800000005</v>
      </c>
      <c r="AB32" s="249">
        <v>500471</v>
      </c>
      <c r="AC32" s="243">
        <v>359504</v>
      </c>
      <c r="AD32" s="243">
        <v>359504</v>
      </c>
      <c r="AE32" s="243">
        <f t="shared" si="0"/>
        <v>359504</v>
      </c>
      <c r="AF32" s="249">
        <v>375527</v>
      </c>
      <c r="AG32" s="249">
        <v>358536</v>
      </c>
      <c r="AH32" s="249">
        <v>316924</v>
      </c>
      <c r="AI32" s="249">
        <v>282472</v>
      </c>
      <c r="AJ32" s="243">
        <f t="shared" si="1"/>
        <v>282472</v>
      </c>
      <c r="AK32" s="249">
        <v>270882</v>
      </c>
      <c r="AL32" s="249">
        <v>252597</v>
      </c>
      <c r="AM32" s="249">
        <v>543330</v>
      </c>
      <c r="AN32" s="249">
        <v>510513</v>
      </c>
      <c r="AO32" s="243">
        <v>510513</v>
      </c>
      <c r="AP32" s="249">
        <v>572501</v>
      </c>
      <c r="AQ32" s="249">
        <v>609447</v>
      </c>
      <c r="AR32" s="249">
        <v>681152</v>
      </c>
      <c r="AS32" s="249">
        <v>1178138</v>
      </c>
      <c r="AT32" s="243">
        <v>1178138</v>
      </c>
      <c r="AU32" s="249">
        <v>1081374</v>
      </c>
      <c r="AV32" s="249">
        <v>593179</v>
      </c>
      <c r="AW32" s="249">
        <v>702278</v>
      </c>
      <c r="AX32" s="318">
        <v>997012</v>
      </c>
      <c r="AY32" s="318">
        <v>997012</v>
      </c>
      <c r="AZ32" s="318">
        <v>1322773</v>
      </c>
      <c r="BA32" s="249">
        <v>676711</v>
      </c>
      <c r="BB32" s="453">
        <v>1227616</v>
      </c>
      <c r="BC32" s="453">
        <v>1513816</v>
      </c>
      <c r="BD32" s="453">
        <v>1513816</v>
      </c>
      <c r="BE32" s="468">
        <v>1137484</v>
      </c>
      <c r="BF32" s="468">
        <v>1214486</v>
      </c>
      <c r="BG32" s="468">
        <v>1911364</v>
      </c>
      <c r="BH32" s="453">
        <v>1875464</v>
      </c>
      <c r="BI32" s="453">
        <v>1875464</v>
      </c>
    </row>
    <row r="33" spans="2:61">
      <c r="B33" s="252" t="s">
        <v>91</v>
      </c>
      <c r="E33" s="277" t="s">
        <v>125</v>
      </c>
      <c r="F33" s="249">
        <v>7985.5439999999999</v>
      </c>
      <c r="G33" s="249">
        <v>7914.7370000000001</v>
      </c>
      <c r="H33" s="249">
        <v>8428.875</v>
      </c>
      <c r="I33" s="249">
        <v>126307.539</v>
      </c>
      <c r="J33" s="249">
        <v>126307.539</v>
      </c>
      <c r="K33" s="249">
        <v>172041.777</v>
      </c>
      <c r="L33" s="249">
        <v>143933.63</v>
      </c>
      <c r="M33" s="249">
        <v>139804.43400000001</v>
      </c>
      <c r="N33" s="249">
        <v>135673.23300000001</v>
      </c>
      <c r="O33" s="249">
        <v>135673.23300000001</v>
      </c>
      <c r="P33" s="249">
        <v>125529.458</v>
      </c>
      <c r="Q33" s="249">
        <v>134083.78</v>
      </c>
      <c r="R33" s="249">
        <v>141903.18599999999</v>
      </c>
      <c r="S33" s="249">
        <v>169501.5</v>
      </c>
      <c r="T33" s="249">
        <v>169501.5</v>
      </c>
      <c r="U33" s="249">
        <v>159964.95199999999</v>
      </c>
      <c r="V33" s="249">
        <v>179773.25399999999</v>
      </c>
      <c r="W33" s="249">
        <v>148014.72099999999</v>
      </c>
      <c r="X33" s="249">
        <v>148615.16699999999</v>
      </c>
      <c r="Y33" s="249">
        <v>148615.16699999999</v>
      </c>
      <c r="Z33" s="249">
        <v>154267</v>
      </c>
      <c r="AA33" s="249">
        <v>150279.071</v>
      </c>
      <c r="AB33" s="249">
        <v>134064</v>
      </c>
      <c r="AC33" s="243">
        <v>138719</v>
      </c>
      <c r="AD33" s="243">
        <v>138719</v>
      </c>
      <c r="AE33" s="243">
        <f t="shared" si="0"/>
        <v>138719</v>
      </c>
      <c r="AF33" s="249">
        <v>130544</v>
      </c>
      <c r="AG33" s="249">
        <v>101987</v>
      </c>
      <c r="AH33" s="249">
        <v>79963</v>
      </c>
      <c r="AI33" s="249">
        <v>27795</v>
      </c>
      <c r="AJ33" s="243">
        <f t="shared" si="1"/>
        <v>27795</v>
      </c>
      <c r="AK33" s="249">
        <v>27532</v>
      </c>
      <c r="AL33" s="249">
        <v>27872</v>
      </c>
      <c r="AM33" s="249">
        <v>27990</v>
      </c>
      <c r="AN33" s="249">
        <v>485765</v>
      </c>
      <c r="AO33" s="243">
        <v>485765</v>
      </c>
      <c r="AP33" s="249">
        <v>497239</v>
      </c>
      <c r="AQ33" s="249">
        <v>449353</v>
      </c>
      <c r="AR33" s="249">
        <v>56096</v>
      </c>
      <c r="AS33" s="249">
        <v>119874</v>
      </c>
      <c r="AT33" s="243">
        <v>119874</v>
      </c>
      <c r="AU33" s="249">
        <v>49353</v>
      </c>
      <c r="AV33" s="249">
        <v>52512</v>
      </c>
      <c r="AW33" s="249">
        <v>86478</v>
      </c>
      <c r="AX33" s="318">
        <v>125569</v>
      </c>
      <c r="AY33" s="318">
        <v>125569</v>
      </c>
      <c r="AZ33" s="318">
        <v>120483</v>
      </c>
      <c r="BA33" s="249">
        <v>92593</v>
      </c>
      <c r="BB33" s="453">
        <v>87753</v>
      </c>
      <c r="BC33" s="453">
        <v>84240</v>
      </c>
      <c r="BD33" s="453">
        <v>84240</v>
      </c>
      <c r="BE33" s="468">
        <v>109159</v>
      </c>
      <c r="BF33" s="468">
        <v>61808</v>
      </c>
      <c r="BG33" s="468">
        <v>60812</v>
      </c>
      <c r="BH33" s="453">
        <v>59584</v>
      </c>
      <c r="BI33" s="453">
        <v>59584</v>
      </c>
    </row>
    <row r="34" spans="2:61">
      <c r="B34" s="252" t="s">
        <v>92</v>
      </c>
      <c r="E34" s="277" t="s">
        <v>125</v>
      </c>
      <c r="F34" s="249">
        <v>87401.058000000005</v>
      </c>
      <c r="G34" s="249">
        <v>108624.448</v>
      </c>
      <c r="H34" s="249">
        <v>121175.03200000001</v>
      </c>
      <c r="I34" s="249">
        <v>92945.563999999998</v>
      </c>
      <c r="J34" s="249">
        <v>92945.563999999998</v>
      </c>
      <c r="K34" s="249">
        <v>85229.547000000006</v>
      </c>
      <c r="L34" s="249">
        <v>101000.417</v>
      </c>
      <c r="M34" s="249">
        <v>105521.565</v>
      </c>
      <c r="N34" s="249">
        <v>149079.60800000001</v>
      </c>
      <c r="O34" s="249">
        <v>149079.60800000001</v>
      </c>
      <c r="P34" s="249">
        <v>133654.402</v>
      </c>
      <c r="Q34" s="249">
        <v>130717.78200000001</v>
      </c>
      <c r="R34" s="249">
        <v>117873.02</v>
      </c>
      <c r="S34" s="249">
        <v>196110.12899999999</v>
      </c>
      <c r="T34" s="249">
        <v>196110.12899999999</v>
      </c>
      <c r="U34" s="249">
        <v>124598.32799999999</v>
      </c>
      <c r="V34" s="249">
        <v>179576.80600000001</v>
      </c>
      <c r="W34" s="249">
        <v>147814.11300000001</v>
      </c>
      <c r="X34" s="249">
        <v>204724</v>
      </c>
      <c r="Y34" s="249">
        <v>204723</v>
      </c>
      <c r="Z34" s="249">
        <v>201851</v>
      </c>
      <c r="AA34" s="249">
        <v>220723.71300000002</v>
      </c>
      <c r="AB34" s="249">
        <v>198949</v>
      </c>
      <c r="AC34" s="243">
        <v>262094</v>
      </c>
      <c r="AD34" s="249">
        <v>0</v>
      </c>
      <c r="AE34" s="249">
        <f t="shared" si="0"/>
        <v>0</v>
      </c>
      <c r="AF34" s="249">
        <v>0</v>
      </c>
      <c r="AG34" s="249">
        <v>0</v>
      </c>
      <c r="AH34" s="249">
        <v>0</v>
      </c>
      <c r="AI34" s="249">
        <v>0</v>
      </c>
      <c r="AJ34" s="249">
        <f>AI34</f>
        <v>0</v>
      </c>
      <c r="AK34" s="249">
        <f>AJ34</f>
        <v>0</v>
      </c>
      <c r="AL34" s="249">
        <v>0</v>
      </c>
      <c r="AM34" s="249">
        <v>0</v>
      </c>
      <c r="AN34" s="249">
        <v>0</v>
      </c>
      <c r="AO34" s="249">
        <v>0</v>
      </c>
      <c r="AP34" s="249">
        <f t="shared" ref="AP34" si="5">AO34</f>
        <v>0</v>
      </c>
      <c r="AQ34" s="249">
        <f t="shared" ref="AQ34" si="6">AP34</f>
        <v>0</v>
      </c>
      <c r="AR34" s="249">
        <f t="shared" ref="AR34" si="7">AQ34</f>
        <v>0</v>
      </c>
      <c r="AS34" s="249">
        <f t="shared" ref="AS34" si="8">AR34</f>
        <v>0</v>
      </c>
      <c r="AT34" s="249">
        <f t="shared" ref="AT34" si="9">AS34</f>
        <v>0</v>
      </c>
      <c r="AU34" s="247">
        <f t="shared" ref="AU34" si="10">AT34</f>
        <v>0</v>
      </c>
      <c r="AV34" s="247">
        <f t="shared" ref="AV34:AW34" si="11">AU34</f>
        <v>0</v>
      </c>
      <c r="AW34" s="247">
        <f t="shared" si="11"/>
        <v>0</v>
      </c>
      <c r="AX34" s="318"/>
      <c r="AY34" s="249">
        <f t="shared" ref="AY34" si="12">AX34</f>
        <v>0</v>
      </c>
      <c r="AZ34" s="455">
        <v>0</v>
      </c>
      <c r="BA34" s="249">
        <v>0</v>
      </c>
      <c r="BB34" s="455">
        <v>0</v>
      </c>
      <c r="BC34" s="455">
        <v>0</v>
      </c>
      <c r="BD34" s="455">
        <v>0</v>
      </c>
      <c r="BE34" s="455">
        <v>0</v>
      </c>
      <c r="BF34" s="455">
        <v>0</v>
      </c>
      <c r="BG34" s="455">
        <v>0</v>
      </c>
      <c r="BH34" s="455">
        <v>0</v>
      </c>
      <c r="BI34" s="455">
        <v>0</v>
      </c>
    </row>
    <row r="35" spans="2:61">
      <c r="B35" s="252" t="s">
        <v>203</v>
      </c>
      <c r="E35" s="277" t="s">
        <v>125</v>
      </c>
      <c r="F35" s="247">
        <v>0</v>
      </c>
      <c r="G35" s="247">
        <v>0</v>
      </c>
      <c r="H35" s="247">
        <v>0</v>
      </c>
      <c r="I35" s="247">
        <v>0</v>
      </c>
      <c r="J35" s="249">
        <v>0</v>
      </c>
      <c r="K35" s="249">
        <v>0</v>
      </c>
      <c r="L35" s="249">
        <v>0</v>
      </c>
      <c r="M35" s="249">
        <v>0</v>
      </c>
      <c r="N35" s="249">
        <v>0</v>
      </c>
      <c r="O35" s="249">
        <v>0</v>
      </c>
      <c r="P35" s="249">
        <v>0</v>
      </c>
      <c r="Q35" s="249">
        <v>0</v>
      </c>
      <c r="R35" s="249">
        <v>0</v>
      </c>
      <c r="S35" s="249">
        <v>0</v>
      </c>
      <c r="T35" s="249">
        <v>0</v>
      </c>
      <c r="U35" s="249">
        <v>0</v>
      </c>
      <c r="V35" s="249">
        <v>0</v>
      </c>
      <c r="W35" s="249">
        <v>0</v>
      </c>
      <c r="X35" s="249">
        <v>0</v>
      </c>
      <c r="Y35" s="249">
        <v>0</v>
      </c>
      <c r="Z35" s="249">
        <v>0</v>
      </c>
      <c r="AA35" s="249">
        <v>0</v>
      </c>
      <c r="AB35" s="249">
        <v>0</v>
      </c>
      <c r="AC35" s="249">
        <v>0</v>
      </c>
      <c r="AD35" s="243">
        <v>198539</v>
      </c>
      <c r="AE35" s="249">
        <f t="shared" si="0"/>
        <v>198539</v>
      </c>
      <c r="AF35" s="249">
        <v>119806</v>
      </c>
      <c r="AG35" s="249">
        <v>98380</v>
      </c>
      <c r="AH35" s="249">
        <v>102233</v>
      </c>
      <c r="AI35" s="249">
        <v>88821</v>
      </c>
      <c r="AJ35" s="249">
        <f>AI35</f>
        <v>88821</v>
      </c>
      <c r="AK35" s="249">
        <v>97683</v>
      </c>
      <c r="AL35" s="249">
        <v>99078</v>
      </c>
      <c r="AM35" s="249">
        <v>95485</v>
      </c>
      <c r="AN35" s="249">
        <v>329503</v>
      </c>
      <c r="AO35" s="249">
        <v>329503</v>
      </c>
      <c r="AP35" s="249">
        <v>113331</v>
      </c>
      <c r="AQ35" s="249">
        <v>91347</v>
      </c>
      <c r="AR35" s="249">
        <v>141521</v>
      </c>
      <c r="AS35" s="249">
        <v>109137</v>
      </c>
      <c r="AT35" s="249">
        <v>109137</v>
      </c>
      <c r="AU35" s="249">
        <v>127653</v>
      </c>
      <c r="AV35" s="249">
        <v>162066</v>
      </c>
      <c r="AW35" s="249">
        <v>147574</v>
      </c>
      <c r="AX35" s="318">
        <v>157257</v>
      </c>
      <c r="AY35" s="318">
        <v>157257</v>
      </c>
      <c r="AZ35" s="318">
        <v>137083</v>
      </c>
      <c r="BA35" s="249">
        <v>158505</v>
      </c>
      <c r="BB35" s="453">
        <v>160507</v>
      </c>
      <c r="BC35" s="453">
        <v>180754</v>
      </c>
      <c r="BD35" s="453">
        <v>180754</v>
      </c>
      <c r="BE35" s="468">
        <v>151487</v>
      </c>
      <c r="BF35" s="468">
        <v>192267</v>
      </c>
      <c r="BG35" s="468">
        <v>205046</v>
      </c>
      <c r="BH35" s="453">
        <v>194392</v>
      </c>
      <c r="BI35" s="453">
        <v>194392</v>
      </c>
    </row>
    <row r="36" spans="2:61">
      <c r="B36" s="252" t="s">
        <v>204</v>
      </c>
      <c r="E36" s="277" t="s">
        <v>125</v>
      </c>
      <c r="F36" s="247">
        <v>0</v>
      </c>
      <c r="G36" s="247">
        <v>0</v>
      </c>
      <c r="H36" s="247">
        <v>0</v>
      </c>
      <c r="I36" s="247">
        <v>0</v>
      </c>
      <c r="J36" s="249">
        <v>0</v>
      </c>
      <c r="K36" s="249">
        <v>0</v>
      </c>
      <c r="L36" s="249">
        <v>0</v>
      </c>
      <c r="M36" s="249">
        <v>0</v>
      </c>
      <c r="N36" s="249">
        <v>0</v>
      </c>
      <c r="O36" s="249">
        <v>0</v>
      </c>
      <c r="P36" s="249">
        <v>0</v>
      </c>
      <c r="Q36" s="249">
        <v>0</v>
      </c>
      <c r="R36" s="249">
        <v>0</v>
      </c>
      <c r="S36" s="249">
        <v>0</v>
      </c>
      <c r="T36" s="249">
        <v>0</v>
      </c>
      <c r="U36" s="249">
        <v>0</v>
      </c>
      <c r="V36" s="249">
        <v>0</v>
      </c>
      <c r="W36" s="249">
        <v>0</v>
      </c>
      <c r="X36" s="249">
        <v>0</v>
      </c>
      <c r="Y36" s="249">
        <v>0</v>
      </c>
      <c r="Z36" s="249">
        <v>0</v>
      </c>
      <c r="AA36" s="249">
        <v>0</v>
      </c>
      <c r="AB36" s="249">
        <v>0</v>
      </c>
      <c r="AC36" s="249">
        <v>0</v>
      </c>
      <c r="AD36" s="243">
        <v>63555</v>
      </c>
      <c r="AE36" s="249">
        <f t="shared" si="0"/>
        <v>63555</v>
      </c>
      <c r="AF36" s="249">
        <v>66058</v>
      </c>
      <c r="AG36" s="249">
        <v>60104</v>
      </c>
      <c r="AH36" s="249">
        <v>46489</v>
      </c>
      <c r="AI36" s="249">
        <v>57071</v>
      </c>
      <c r="AJ36" s="249">
        <f>AI36</f>
        <v>57071</v>
      </c>
      <c r="AK36" s="249">
        <v>262978</v>
      </c>
      <c r="AL36" s="249">
        <v>117619</v>
      </c>
      <c r="AM36" s="249">
        <v>103795</v>
      </c>
      <c r="AN36" s="249">
        <v>76614</v>
      </c>
      <c r="AO36" s="249">
        <v>76614</v>
      </c>
      <c r="AP36" s="249">
        <v>91360</v>
      </c>
      <c r="AQ36" s="249">
        <v>159391</v>
      </c>
      <c r="AR36" s="249">
        <v>66893</v>
      </c>
      <c r="AS36" s="249">
        <v>57057</v>
      </c>
      <c r="AT36" s="249">
        <v>57057</v>
      </c>
      <c r="AU36" s="249">
        <v>81909</v>
      </c>
      <c r="AV36" s="249">
        <v>87500</v>
      </c>
      <c r="AW36" s="249">
        <v>73812</v>
      </c>
      <c r="AX36" s="318">
        <v>74870</v>
      </c>
      <c r="AY36" s="318">
        <v>74870</v>
      </c>
      <c r="AZ36" s="318">
        <v>146789</v>
      </c>
      <c r="BA36" s="249">
        <v>94991</v>
      </c>
      <c r="BB36" s="453">
        <v>86018</v>
      </c>
      <c r="BC36" s="455">
        <v>63528</v>
      </c>
      <c r="BD36" s="455">
        <v>63528</v>
      </c>
      <c r="BE36" s="468">
        <v>72474</v>
      </c>
      <c r="BF36" s="468">
        <v>65000</v>
      </c>
      <c r="BG36" s="468">
        <v>71464</v>
      </c>
      <c r="BH36" s="455">
        <v>71629</v>
      </c>
      <c r="BI36" s="455">
        <v>71629</v>
      </c>
    </row>
    <row r="37" spans="2:61">
      <c r="B37" s="252" t="s">
        <v>95</v>
      </c>
      <c r="E37" s="277" t="s">
        <v>125</v>
      </c>
      <c r="F37" s="249">
        <v>382910.7</v>
      </c>
      <c r="G37" s="249">
        <v>398480.39600000001</v>
      </c>
      <c r="H37" s="249">
        <v>436743.12</v>
      </c>
      <c r="I37" s="249">
        <v>768576.61899999995</v>
      </c>
      <c r="J37" s="249">
        <v>768576.61899999995</v>
      </c>
      <c r="K37" s="249">
        <v>546490.55299999996</v>
      </c>
      <c r="L37" s="249">
        <v>1499562.7490000001</v>
      </c>
      <c r="M37" s="249">
        <v>834845.48699999996</v>
      </c>
      <c r="N37" s="249">
        <v>878438.35</v>
      </c>
      <c r="O37" s="249">
        <v>878438.35</v>
      </c>
      <c r="P37" s="249">
        <v>444453.27899999998</v>
      </c>
      <c r="Q37" s="249">
        <v>933671.46299999999</v>
      </c>
      <c r="R37" s="249">
        <v>951044.68400000001</v>
      </c>
      <c r="S37" s="249">
        <v>1263987.456</v>
      </c>
      <c r="T37" s="249">
        <v>1263987.456</v>
      </c>
      <c r="U37" s="249">
        <v>1126674.1640000001</v>
      </c>
      <c r="V37" s="249">
        <v>1851930.4140000001</v>
      </c>
      <c r="W37" s="249">
        <v>1545413.3810000001</v>
      </c>
      <c r="X37" s="249">
        <v>1539452.8419999999</v>
      </c>
      <c r="Y37" s="249">
        <v>1539452.8419999999</v>
      </c>
      <c r="Z37" s="249">
        <v>837390</v>
      </c>
      <c r="AA37" s="249">
        <v>899329.78800000006</v>
      </c>
      <c r="AB37" s="249">
        <v>786715</v>
      </c>
      <c r="AC37" s="243">
        <v>1064452</v>
      </c>
      <c r="AD37" s="243">
        <v>1064452</v>
      </c>
      <c r="AE37" s="243">
        <f t="shared" si="0"/>
        <v>1064452</v>
      </c>
      <c r="AF37" s="249">
        <v>1229628</v>
      </c>
      <c r="AG37" s="249">
        <v>956742</v>
      </c>
      <c r="AH37" s="249">
        <v>1203017</v>
      </c>
      <c r="AI37" s="249">
        <v>1145864</v>
      </c>
      <c r="AJ37" s="243">
        <f>AI37</f>
        <v>1145864</v>
      </c>
      <c r="AK37" s="249">
        <v>1174256</v>
      </c>
      <c r="AL37" s="249">
        <v>1444944</v>
      </c>
      <c r="AM37" s="249">
        <v>1186057</v>
      </c>
      <c r="AN37" s="249">
        <v>975849</v>
      </c>
      <c r="AO37" s="243">
        <v>975849</v>
      </c>
      <c r="AP37" s="249">
        <v>1056598</v>
      </c>
      <c r="AQ37" s="249">
        <v>973258</v>
      </c>
      <c r="AR37" s="249">
        <v>1373733</v>
      </c>
      <c r="AS37" s="249">
        <v>762817</v>
      </c>
      <c r="AT37" s="243">
        <v>762817</v>
      </c>
      <c r="AU37" s="249">
        <v>970639</v>
      </c>
      <c r="AV37" s="249">
        <v>1069826</v>
      </c>
      <c r="AW37" s="249">
        <v>1266462</v>
      </c>
      <c r="AX37" s="318">
        <v>1050873</v>
      </c>
      <c r="AY37" s="318">
        <v>1050873</v>
      </c>
      <c r="AZ37" s="441">
        <v>837294</v>
      </c>
      <c r="BA37" s="249">
        <v>1691809</v>
      </c>
      <c r="BB37" s="453">
        <v>1263331</v>
      </c>
      <c r="BC37" s="453">
        <v>1216451</v>
      </c>
      <c r="BD37" s="453">
        <v>1216451</v>
      </c>
      <c r="BE37" s="468">
        <v>1789319</v>
      </c>
      <c r="BF37" s="468">
        <v>1800627</v>
      </c>
      <c r="BG37" s="468">
        <v>1639372</v>
      </c>
      <c r="BH37" s="453">
        <v>1198185</v>
      </c>
      <c r="BI37" s="453">
        <v>1198185</v>
      </c>
    </row>
    <row r="38" spans="2:61">
      <c r="B38" s="28"/>
      <c r="C38" s="28"/>
      <c r="D38" s="28"/>
      <c r="E38" s="436" t="s">
        <v>125</v>
      </c>
      <c r="F38" s="244">
        <f t="shared" ref="F38:Y38" si="13">SUM(F28:F37)</f>
        <v>1763829.2289999998</v>
      </c>
      <c r="G38" s="244">
        <f t="shared" si="13"/>
        <v>1725114.176</v>
      </c>
      <c r="H38" s="244">
        <f t="shared" si="13"/>
        <v>2199940.4200000004</v>
      </c>
      <c r="I38" s="244">
        <f t="shared" si="13"/>
        <v>2305699.2860000003</v>
      </c>
      <c r="J38" s="133">
        <f t="shared" si="13"/>
        <v>2305699.2860000003</v>
      </c>
      <c r="K38" s="244">
        <f t="shared" si="13"/>
        <v>2146106.3289999999</v>
      </c>
      <c r="L38" s="244">
        <f t="shared" si="13"/>
        <v>2983213.1770000001</v>
      </c>
      <c r="M38" s="244">
        <f t="shared" si="13"/>
        <v>2873506.6770000001</v>
      </c>
      <c r="N38" s="244">
        <f t="shared" si="13"/>
        <v>2867626.3</v>
      </c>
      <c r="O38" s="133">
        <f t="shared" si="13"/>
        <v>2867626.3</v>
      </c>
      <c r="P38" s="244">
        <f t="shared" si="13"/>
        <v>2720145.0310000004</v>
      </c>
      <c r="Q38" s="244">
        <f t="shared" si="13"/>
        <v>3461822.9099999997</v>
      </c>
      <c r="R38" s="244">
        <f t="shared" si="13"/>
        <v>3641348.1729999995</v>
      </c>
      <c r="S38" s="142">
        <f t="shared" si="13"/>
        <v>4092516.8430000003</v>
      </c>
      <c r="T38" s="133">
        <f t="shared" si="13"/>
        <v>4092515.8619999997</v>
      </c>
      <c r="U38" s="244">
        <f t="shared" si="13"/>
        <v>2980209.074</v>
      </c>
      <c r="V38" s="244">
        <f t="shared" si="13"/>
        <v>3725238.8250000002</v>
      </c>
      <c r="W38" s="244">
        <f t="shared" si="13"/>
        <v>3332450.0239999997</v>
      </c>
      <c r="X38" s="244">
        <f t="shared" si="13"/>
        <v>3205192.3889999995</v>
      </c>
      <c r="Y38" s="133">
        <f t="shared" si="13"/>
        <v>3205191.3889999995</v>
      </c>
      <c r="Z38" s="244">
        <v>3074974</v>
      </c>
      <c r="AA38" s="244">
        <v>2780845</v>
      </c>
      <c r="AB38" s="244">
        <f>SUM(AB28:AB37)</f>
        <v>2540450</v>
      </c>
      <c r="AC38" s="291">
        <f>SUM(AC28:AC37)</f>
        <v>2632307</v>
      </c>
      <c r="AD38" s="291">
        <f>SUM(AD28:AD37)</f>
        <v>2632307</v>
      </c>
      <c r="AE38" s="204">
        <f t="shared" si="0"/>
        <v>2632307</v>
      </c>
      <c r="AF38" s="291">
        <f>SUM(AF28:AF37)</f>
        <v>2726754</v>
      </c>
      <c r="AG38" s="291">
        <v>2295943</v>
      </c>
      <c r="AH38" s="291">
        <f>SUM(AH28:AH37)</f>
        <v>2541478</v>
      </c>
      <c r="AI38" s="291">
        <f>SUM(AI28:AI37)</f>
        <v>2429905</v>
      </c>
      <c r="AJ38" s="204">
        <f t="shared" si="1"/>
        <v>2429905</v>
      </c>
      <c r="AK38" s="291">
        <f>SUM(AK28:AK37)</f>
        <v>2757754</v>
      </c>
      <c r="AL38" s="291">
        <f>SUM(AL28:AL37)</f>
        <v>2849392</v>
      </c>
      <c r="AM38" s="291">
        <v>2821216</v>
      </c>
      <c r="AN38" s="291">
        <v>3105741</v>
      </c>
      <c r="AO38" s="204">
        <v>3105741</v>
      </c>
      <c r="AP38" s="291">
        <v>3316121</v>
      </c>
      <c r="AQ38" s="291">
        <v>3505098</v>
      </c>
      <c r="AR38" s="291">
        <v>3269971</v>
      </c>
      <c r="AS38" s="291">
        <v>3134849</v>
      </c>
      <c r="AT38" s="204">
        <v>3134849</v>
      </c>
      <c r="AU38" s="204">
        <v>3281125</v>
      </c>
      <c r="AV38" s="204">
        <f t="shared" ref="AV38:BA38" si="14">SUM(AV28:AV37)</f>
        <v>3033016</v>
      </c>
      <c r="AW38" s="204">
        <f t="shared" si="14"/>
        <v>3488227</v>
      </c>
      <c r="AX38" s="204">
        <f t="shared" si="14"/>
        <v>3436857</v>
      </c>
      <c r="AY38" s="204">
        <f t="shared" si="14"/>
        <v>3436857</v>
      </c>
      <c r="AZ38" s="439">
        <f t="shared" si="14"/>
        <v>3730896</v>
      </c>
      <c r="BA38" s="204">
        <f t="shared" si="14"/>
        <v>3784091</v>
      </c>
      <c r="BB38" s="204">
        <f t="shared" ref="BB38:BG38" si="15">SUM(BB28:BB37)</f>
        <v>3917883</v>
      </c>
      <c r="BC38" s="204">
        <f t="shared" si="15"/>
        <v>4005165</v>
      </c>
      <c r="BD38" s="204">
        <f t="shared" si="15"/>
        <v>4005165</v>
      </c>
      <c r="BE38" s="204">
        <f t="shared" si="15"/>
        <v>4387259</v>
      </c>
      <c r="BF38" s="204">
        <f t="shared" si="15"/>
        <v>4481014</v>
      </c>
      <c r="BG38" s="204">
        <f t="shared" si="15"/>
        <v>5158514</v>
      </c>
      <c r="BH38" s="204">
        <v>4488142</v>
      </c>
      <c r="BI38" s="204">
        <v>4488142</v>
      </c>
    </row>
    <row r="39" spans="2:61">
      <c r="C39" s="255"/>
      <c r="D39" s="255"/>
      <c r="F39" s="249"/>
      <c r="G39" s="249"/>
      <c r="H39" s="249"/>
      <c r="I39" s="249"/>
      <c r="J39" s="247"/>
      <c r="K39" s="249"/>
      <c r="L39" s="249"/>
      <c r="M39" s="249"/>
      <c r="N39" s="249"/>
      <c r="O39" s="247"/>
      <c r="P39" s="249"/>
      <c r="Q39" s="249"/>
      <c r="R39" s="249"/>
      <c r="S39" s="138"/>
      <c r="T39" s="139"/>
      <c r="U39" s="249"/>
      <c r="V39" s="249"/>
      <c r="W39" s="249"/>
      <c r="X39" s="249"/>
      <c r="Y39" s="139"/>
      <c r="Z39" s="249"/>
      <c r="AA39" s="249"/>
      <c r="AB39" s="249"/>
      <c r="AC39" s="249"/>
      <c r="AD39" s="243"/>
      <c r="AE39" s="249"/>
      <c r="AF39" s="249"/>
      <c r="AG39" s="249"/>
      <c r="AH39" s="249"/>
      <c r="AI39" s="249"/>
      <c r="AJ39" s="248"/>
      <c r="AK39" s="249"/>
      <c r="AL39" s="249"/>
      <c r="AM39" s="249"/>
      <c r="AO39" s="248"/>
      <c r="AT39" s="248"/>
      <c r="AX39" s="318"/>
      <c r="AY39" s="318"/>
      <c r="AZ39" s="318"/>
    </row>
    <row r="40" spans="2:61">
      <c r="B40" s="319" t="s">
        <v>205</v>
      </c>
      <c r="E40" s="277" t="s">
        <v>125</v>
      </c>
      <c r="F40" s="249">
        <v>42975.133999999998</v>
      </c>
      <c r="G40" s="249">
        <v>2100861.17</v>
      </c>
      <c r="H40" s="249">
        <v>3069813.8280000002</v>
      </c>
      <c r="I40" s="249">
        <v>1081908.5619999999</v>
      </c>
      <c r="J40" s="249">
        <v>1081908.5619999999</v>
      </c>
      <c r="K40" s="249">
        <v>1171187.4580000001</v>
      </c>
      <c r="L40" s="249">
        <v>1105663.5490000001</v>
      </c>
      <c r="M40" s="249">
        <v>1138641.9750000001</v>
      </c>
      <c r="N40" s="249">
        <v>1058794.0759999999</v>
      </c>
      <c r="O40" s="249">
        <v>1058794.0759999999</v>
      </c>
      <c r="P40" s="249">
        <v>1034895.829</v>
      </c>
      <c r="Q40" s="249">
        <v>1012925.35</v>
      </c>
      <c r="R40" s="249">
        <v>1092556.3489999999</v>
      </c>
      <c r="S40" s="249">
        <v>24904.588</v>
      </c>
      <c r="T40" s="249">
        <v>24904.588</v>
      </c>
      <c r="U40" s="249">
        <v>1097236.689</v>
      </c>
      <c r="V40" s="249">
        <v>18272.019</v>
      </c>
      <c r="W40" s="249">
        <v>105237.37300000001</v>
      </c>
      <c r="X40" s="249">
        <v>61759.624000000003</v>
      </c>
      <c r="Y40" s="249">
        <v>61759.624000000003</v>
      </c>
      <c r="Z40" s="249">
        <v>2491</v>
      </c>
      <c r="AA40" s="249">
        <v>29529.187000000002</v>
      </c>
      <c r="AB40" s="249">
        <v>29301</v>
      </c>
      <c r="AC40" s="243">
        <v>7604</v>
      </c>
      <c r="AD40" s="243">
        <v>7604</v>
      </c>
      <c r="AE40" s="243">
        <f t="shared" si="0"/>
        <v>7604</v>
      </c>
      <c r="AF40" s="249">
        <v>7648</v>
      </c>
      <c r="AG40" s="249">
        <v>7557</v>
      </c>
      <c r="AH40" s="249">
        <v>5274</v>
      </c>
      <c r="AI40" s="249">
        <v>46518</v>
      </c>
      <c r="AJ40" s="243">
        <f t="shared" si="1"/>
        <v>46518</v>
      </c>
      <c r="AK40" s="249">
        <v>5163</v>
      </c>
      <c r="AL40" s="249">
        <v>49408</v>
      </c>
      <c r="AM40" s="249">
        <v>43258</v>
      </c>
      <c r="AN40" s="249">
        <v>795</v>
      </c>
      <c r="AO40" s="243">
        <v>795</v>
      </c>
      <c r="AP40" s="249">
        <v>404</v>
      </c>
      <c r="AQ40" s="249">
        <v>386</v>
      </c>
      <c r="AR40" s="249">
        <v>299</v>
      </c>
      <c r="AS40" s="249">
        <v>459</v>
      </c>
      <c r="AT40" s="243">
        <v>459</v>
      </c>
      <c r="AU40" s="249">
        <v>384</v>
      </c>
      <c r="AV40" s="249">
        <v>384</v>
      </c>
      <c r="AW40" s="249">
        <v>373</v>
      </c>
      <c r="AX40" s="249">
        <v>180</v>
      </c>
      <c r="AY40" s="249">
        <v>180</v>
      </c>
      <c r="AZ40" s="249">
        <v>177</v>
      </c>
      <c r="BA40" s="252">
        <v>177</v>
      </c>
      <c r="BB40" s="453">
        <v>167</v>
      </c>
      <c r="BD40" s="252">
        <v>505</v>
      </c>
      <c r="BE40" s="252">
        <v>505</v>
      </c>
      <c r="BF40" s="468">
        <v>500</v>
      </c>
      <c r="BG40" s="468">
        <v>497</v>
      </c>
      <c r="BH40" s="252">
        <v>498</v>
      </c>
      <c r="BI40" s="252">
        <v>498</v>
      </c>
    </row>
    <row r="41" spans="2:61">
      <c r="C41" s="260"/>
      <c r="D41" s="260"/>
      <c r="E41" s="153" t="s">
        <v>125</v>
      </c>
      <c r="F41" s="250">
        <f t="shared" ref="F41:S41" si="16">SUM(F38:F40)</f>
        <v>1806804.3629999999</v>
      </c>
      <c r="G41" s="250">
        <f t="shared" si="16"/>
        <v>3825975.3459999999</v>
      </c>
      <c r="H41" s="250">
        <f t="shared" si="16"/>
        <v>5269754.2480000006</v>
      </c>
      <c r="I41" s="250">
        <f t="shared" si="16"/>
        <v>3387607.8480000002</v>
      </c>
      <c r="J41" s="134">
        <f t="shared" si="16"/>
        <v>3387607.8480000002</v>
      </c>
      <c r="K41" s="250">
        <f t="shared" si="16"/>
        <v>3317293.787</v>
      </c>
      <c r="L41" s="250">
        <f t="shared" si="16"/>
        <v>4088876.7260000003</v>
      </c>
      <c r="M41" s="250">
        <f t="shared" si="16"/>
        <v>4012148.6520000002</v>
      </c>
      <c r="N41" s="250">
        <f t="shared" si="16"/>
        <v>3926420.3759999997</v>
      </c>
      <c r="O41" s="134">
        <f t="shared" si="16"/>
        <v>3926420.3759999997</v>
      </c>
      <c r="P41" s="250">
        <f t="shared" si="16"/>
        <v>3755040.8600000003</v>
      </c>
      <c r="Q41" s="250">
        <f t="shared" si="16"/>
        <v>4474748.26</v>
      </c>
      <c r="R41" s="250">
        <f t="shared" si="16"/>
        <v>4733904.5219999999</v>
      </c>
      <c r="S41" s="140">
        <f t="shared" si="16"/>
        <v>4117421.4310000003</v>
      </c>
      <c r="T41" s="134">
        <v>4117421</v>
      </c>
      <c r="U41" s="250">
        <f>SUM(U38:U40)</f>
        <v>4077445.7630000003</v>
      </c>
      <c r="V41" s="250">
        <f>SUM(V38:V40)</f>
        <v>3743510.844</v>
      </c>
      <c r="W41" s="250">
        <f>SUM(W38:W40)</f>
        <v>3437687.3969999999</v>
      </c>
      <c r="X41" s="250">
        <f>SUM(X38:X40)</f>
        <v>3266952.0129999993</v>
      </c>
      <c r="Y41" s="134">
        <f>SUM(Y38:Y40)</f>
        <v>3266951.0129999993</v>
      </c>
      <c r="Z41" s="250">
        <v>3077465</v>
      </c>
      <c r="AA41" s="250">
        <v>2810374</v>
      </c>
      <c r="AB41" s="250">
        <f>AB38+AB40</f>
        <v>2569751</v>
      </c>
      <c r="AC41" s="250">
        <f>AC38+AC40</f>
        <v>2639911</v>
      </c>
      <c r="AD41" s="250">
        <f>AD38+AD40</f>
        <v>2639911</v>
      </c>
      <c r="AE41" s="293">
        <f t="shared" si="0"/>
        <v>2639911</v>
      </c>
      <c r="AF41" s="250">
        <f>AF40+AF38</f>
        <v>2734402</v>
      </c>
      <c r="AG41" s="250">
        <v>2303500</v>
      </c>
      <c r="AH41" s="250">
        <f>AH40+AH38</f>
        <v>2546752</v>
      </c>
      <c r="AI41" s="250">
        <f>AI38+AI40</f>
        <v>2476423</v>
      </c>
      <c r="AJ41" s="293">
        <f t="shared" si="1"/>
        <v>2476423</v>
      </c>
      <c r="AK41" s="250">
        <f>AK40+AK38</f>
        <v>2762917</v>
      </c>
      <c r="AL41" s="250">
        <f>AL40+AL38</f>
        <v>2898800</v>
      </c>
      <c r="AM41" s="250">
        <v>2864474</v>
      </c>
      <c r="AN41" s="250">
        <v>3106536</v>
      </c>
      <c r="AO41" s="293">
        <v>3106536</v>
      </c>
      <c r="AP41" s="250">
        <v>3316525</v>
      </c>
      <c r="AQ41" s="250">
        <v>3505484</v>
      </c>
      <c r="AR41" s="250">
        <v>3270270</v>
      </c>
      <c r="AS41" s="250">
        <v>3135308</v>
      </c>
      <c r="AT41" s="293">
        <v>3135308</v>
      </c>
      <c r="AU41" s="250">
        <v>3281509</v>
      </c>
      <c r="AV41" s="134">
        <v>3033400</v>
      </c>
      <c r="AW41" s="134">
        <v>3488600</v>
      </c>
      <c r="AX41" s="134">
        <v>3437037</v>
      </c>
      <c r="AY41" s="134">
        <v>3437037</v>
      </c>
      <c r="AZ41" s="134">
        <f>AZ40+AZ38</f>
        <v>3731073</v>
      </c>
      <c r="BA41" s="134">
        <v>3784268</v>
      </c>
      <c r="BB41" s="134">
        <f>BB40+BB38</f>
        <v>3918050</v>
      </c>
      <c r="BC41" s="134">
        <f t="shared" ref="BC41:BD41" si="17">BC40+BC38</f>
        <v>4005165</v>
      </c>
      <c r="BD41" s="134">
        <f t="shared" si="17"/>
        <v>4005670</v>
      </c>
      <c r="BE41" s="134">
        <f>BE40+BE38</f>
        <v>4387764</v>
      </c>
      <c r="BF41" s="134">
        <f>BF40+BF38</f>
        <v>4481514</v>
      </c>
      <c r="BG41" s="134">
        <f>BG40+BG38</f>
        <v>5159011</v>
      </c>
      <c r="BH41" s="134">
        <v>4488640</v>
      </c>
      <c r="BI41" s="134">
        <v>4488640</v>
      </c>
    </row>
    <row r="42" spans="2:61">
      <c r="B42" s="29" t="s">
        <v>96</v>
      </c>
      <c r="C42" s="260"/>
      <c r="D42" s="260"/>
      <c r="E42" s="230" t="s">
        <v>125</v>
      </c>
      <c r="F42" s="250">
        <f t="shared" ref="F42:Y42" si="18">SUM(F26,F41)</f>
        <v>8579827.9350000005</v>
      </c>
      <c r="G42" s="250">
        <f t="shared" si="18"/>
        <v>8748097.3609999996</v>
      </c>
      <c r="H42" s="250">
        <f t="shared" si="18"/>
        <v>11122820.243000001</v>
      </c>
      <c r="I42" s="250">
        <f t="shared" si="18"/>
        <v>10709657.658</v>
      </c>
      <c r="J42" s="134">
        <f t="shared" si="18"/>
        <v>10709657.658</v>
      </c>
      <c r="K42" s="250">
        <f t="shared" si="18"/>
        <v>10844011.187999999</v>
      </c>
      <c r="L42" s="250">
        <f t="shared" si="18"/>
        <v>11742326.267999999</v>
      </c>
      <c r="M42" s="250">
        <f t="shared" si="18"/>
        <v>11737571.711999999</v>
      </c>
      <c r="N42" s="250">
        <f t="shared" si="18"/>
        <v>11883077.27</v>
      </c>
      <c r="O42" s="134">
        <f t="shared" si="18"/>
        <v>11883077.27</v>
      </c>
      <c r="P42" s="250">
        <f t="shared" si="18"/>
        <v>11621006.669</v>
      </c>
      <c r="Q42" s="250">
        <f t="shared" si="18"/>
        <v>12590653.599999998</v>
      </c>
      <c r="R42" s="250">
        <f t="shared" si="18"/>
        <v>13492041.516000001</v>
      </c>
      <c r="S42" s="140">
        <f t="shared" si="18"/>
        <v>13549958.200999999</v>
      </c>
      <c r="T42" s="134">
        <f t="shared" si="18"/>
        <v>13549957.77</v>
      </c>
      <c r="U42" s="250">
        <f t="shared" si="18"/>
        <v>12688112.464000002</v>
      </c>
      <c r="V42" s="250">
        <f t="shared" si="18"/>
        <v>13599704.341</v>
      </c>
      <c r="W42" s="250">
        <f t="shared" si="18"/>
        <v>13793534.264999999</v>
      </c>
      <c r="X42" s="250">
        <f t="shared" si="18"/>
        <v>14015280.846999999</v>
      </c>
      <c r="Y42" s="134">
        <f t="shared" si="18"/>
        <v>14015279.846999999</v>
      </c>
      <c r="Z42" s="250">
        <v>14010343</v>
      </c>
      <c r="AA42" s="250">
        <v>13880886</v>
      </c>
      <c r="AB42" s="250">
        <f>AB41+AB26</f>
        <v>13920547</v>
      </c>
      <c r="AC42" s="250">
        <f>AC41+AC26</f>
        <v>14081915</v>
      </c>
      <c r="AD42" s="250">
        <f>AD41+AD26</f>
        <v>14081915</v>
      </c>
      <c r="AE42" s="293">
        <f t="shared" si="0"/>
        <v>14081915</v>
      </c>
      <c r="AF42" s="250">
        <f>AF41+AF26</f>
        <v>15376532</v>
      </c>
      <c r="AG42" s="250">
        <v>14068546</v>
      </c>
      <c r="AH42" s="250">
        <v>14865563</v>
      </c>
      <c r="AI42" s="250">
        <f>AI41+AI26</f>
        <v>14653287</v>
      </c>
      <c r="AJ42" s="293">
        <f t="shared" si="1"/>
        <v>14653287</v>
      </c>
      <c r="AK42" s="250">
        <f>AK41+AK26</f>
        <v>15136532</v>
      </c>
      <c r="AL42" s="250">
        <f>AL41+AL26</f>
        <v>15461593</v>
      </c>
      <c r="AM42" s="250">
        <v>15631238</v>
      </c>
      <c r="AN42" s="250">
        <v>13652261</v>
      </c>
      <c r="AO42" s="293">
        <v>13652261</v>
      </c>
      <c r="AP42" s="250">
        <v>14735779</v>
      </c>
      <c r="AQ42" s="250">
        <v>15210388</v>
      </c>
      <c r="AR42" s="250">
        <v>17079319</v>
      </c>
      <c r="AS42" s="250">
        <v>16650763</v>
      </c>
      <c r="AT42" s="293">
        <v>16650763</v>
      </c>
      <c r="AU42" s="134">
        <v>16747032</v>
      </c>
      <c r="AV42" s="134">
        <v>16426522</v>
      </c>
      <c r="AW42" s="134">
        <v>17600464</v>
      </c>
      <c r="AX42" s="134">
        <v>16942712</v>
      </c>
      <c r="AY42" s="134">
        <v>16942712</v>
      </c>
      <c r="AZ42" s="134">
        <f>AZ41+AZ26</f>
        <v>17095891</v>
      </c>
      <c r="BA42" s="134">
        <f>BA41+BA26</f>
        <v>17565144</v>
      </c>
      <c r="BB42" s="134">
        <f>BB41+BB26</f>
        <v>17760109</v>
      </c>
      <c r="BC42" s="134">
        <f t="shared" ref="BC42:BD42" si="19">BC41+BC26</f>
        <v>18934142</v>
      </c>
      <c r="BD42" s="134">
        <f t="shared" si="19"/>
        <v>18934647</v>
      </c>
      <c r="BE42" s="134">
        <f t="shared" ref="BE42:BF42" si="20">BE41+BE26</f>
        <v>18834192</v>
      </c>
      <c r="BF42" s="134">
        <f t="shared" si="20"/>
        <v>19053866</v>
      </c>
      <c r="BG42" s="134">
        <f t="shared" ref="BG42" si="21">BG41+BG26</f>
        <v>20324716</v>
      </c>
      <c r="BH42" s="134">
        <v>18848445</v>
      </c>
      <c r="BI42" s="134">
        <v>18848445</v>
      </c>
    </row>
    <row r="43" spans="2:61">
      <c r="D43" s="318"/>
      <c r="F43" s="249"/>
      <c r="G43" s="249"/>
      <c r="H43" s="249"/>
      <c r="I43" s="249"/>
      <c r="J43" s="247"/>
      <c r="K43" s="249"/>
      <c r="L43" s="249"/>
      <c r="M43" s="249"/>
      <c r="N43" s="249"/>
      <c r="O43" s="247"/>
      <c r="P43" s="249"/>
      <c r="Q43" s="249"/>
      <c r="R43" s="249"/>
      <c r="S43" s="138"/>
      <c r="T43" s="139"/>
      <c r="U43" s="249"/>
      <c r="V43" s="249"/>
      <c r="W43" s="249"/>
      <c r="X43" s="249"/>
      <c r="Y43" s="139"/>
      <c r="Z43" s="249"/>
      <c r="AA43" s="249"/>
      <c r="AB43" s="249"/>
      <c r="AC43" s="249"/>
      <c r="AD43" s="243"/>
      <c r="AE43" s="249"/>
      <c r="AF43" s="249"/>
      <c r="AG43" s="249"/>
      <c r="AH43" s="249"/>
      <c r="AI43" s="249"/>
      <c r="AJ43" s="248"/>
      <c r="AK43" s="249"/>
      <c r="AL43" s="249"/>
      <c r="AM43" s="249"/>
      <c r="AX43" s="318"/>
      <c r="AY43" s="318"/>
      <c r="AZ43" s="318"/>
    </row>
    <row r="44" spans="2:61">
      <c r="B44" s="254" t="s">
        <v>97</v>
      </c>
      <c r="D44" s="318"/>
      <c r="F44" s="249"/>
      <c r="G44" s="249"/>
      <c r="H44" s="249"/>
      <c r="I44" s="249"/>
      <c r="J44" s="247"/>
      <c r="K44" s="249"/>
      <c r="L44" s="249"/>
      <c r="M44" s="249"/>
      <c r="N44" s="249"/>
      <c r="O44" s="247"/>
      <c r="P44" s="249"/>
      <c r="Q44" s="249"/>
      <c r="R44" s="249"/>
      <c r="S44" s="138"/>
      <c r="T44" s="139"/>
      <c r="U44" s="249"/>
      <c r="V44" s="249"/>
      <c r="W44" s="249"/>
      <c r="X44" s="249"/>
      <c r="Y44" s="139"/>
      <c r="Z44" s="249"/>
      <c r="AA44" s="249"/>
      <c r="AB44" s="249"/>
      <c r="AC44" s="249"/>
      <c r="AD44" s="243"/>
      <c r="AE44" s="249"/>
      <c r="AF44" s="249"/>
      <c r="AG44" s="249"/>
      <c r="AH44" s="249"/>
      <c r="AI44" s="249"/>
      <c r="AJ44" s="248"/>
      <c r="AK44" s="249"/>
      <c r="AL44" s="249"/>
      <c r="AM44" s="249"/>
      <c r="AX44" s="318"/>
      <c r="AY44" s="318"/>
      <c r="AZ44" s="318"/>
    </row>
    <row r="45" spans="2:61">
      <c r="B45" s="254" t="s">
        <v>7</v>
      </c>
      <c r="D45" s="318"/>
      <c r="F45" s="249"/>
      <c r="G45" s="249"/>
      <c r="H45" s="249"/>
      <c r="I45" s="249"/>
      <c r="J45" s="247"/>
      <c r="K45" s="249"/>
      <c r="L45" s="249"/>
      <c r="M45" s="249"/>
      <c r="N45" s="249"/>
      <c r="O45" s="247"/>
      <c r="P45" s="249"/>
      <c r="Q45" s="249"/>
      <c r="R45" s="249"/>
      <c r="S45" s="138"/>
      <c r="T45" s="139"/>
      <c r="U45" s="249"/>
      <c r="V45" s="249"/>
      <c r="W45" s="249"/>
      <c r="X45" s="249"/>
      <c r="Y45" s="139"/>
      <c r="Z45" s="249"/>
      <c r="AA45" s="249"/>
      <c r="AB45" s="249"/>
      <c r="AC45" s="249"/>
      <c r="AD45" s="243"/>
      <c r="AE45" s="249"/>
      <c r="AF45" s="249"/>
      <c r="AG45" s="249"/>
      <c r="AH45" s="249"/>
      <c r="AI45" s="249"/>
      <c r="AJ45" s="248"/>
      <c r="AK45" s="249"/>
      <c r="AL45" s="249"/>
      <c r="AM45" s="249"/>
      <c r="AX45" s="318"/>
      <c r="AY45" s="318"/>
      <c r="AZ45" s="318"/>
    </row>
    <row r="46" spans="2:61">
      <c r="B46" s="252" t="s">
        <v>98</v>
      </c>
      <c r="D46" s="318"/>
      <c r="E46" s="277" t="s">
        <v>125</v>
      </c>
      <c r="F46" s="249">
        <v>557072.34</v>
      </c>
      <c r="G46" s="249">
        <v>696363.44499999995</v>
      </c>
      <c r="H46" s="249">
        <v>696363.44499999995</v>
      </c>
      <c r="I46" s="249">
        <v>696363.44499999995</v>
      </c>
      <c r="J46" s="249">
        <v>696363.44499999995</v>
      </c>
      <c r="K46" s="249">
        <v>696363.44499999995</v>
      </c>
      <c r="L46" s="249">
        <v>696376.625</v>
      </c>
      <c r="M46" s="249">
        <v>696376.625</v>
      </c>
      <c r="N46" s="249">
        <v>696376.625</v>
      </c>
      <c r="O46" s="249">
        <v>696376.625</v>
      </c>
      <c r="P46" s="249">
        <v>709344.505</v>
      </c>
      <c r="Q46" s="249">
        <v>709344.505</v>
      </c>
      <c r="R46" s="249">
        <v>709344.505</v>
      </c>
      <c r="S46" s="249">
        <v>709344.505</v>
      </c>
      <c r="T46" s="249">
        <v>709344.505</v>
      </c>
      <c r="U46" s="249">
        <v>709344.505</v>
      </c>
      <c r="V46" s="249">
        <v>916540.54500000004</v>
      </c>
      <c r="W46" s="249">
        <v>916540.54500000004</v>
      </c>
      <c r="X46" s="249">
        <v>916540.54500000004</v>
      </c>
      <c r="Y46" s="249">
        <v>916540.54500000004</v>
      </c>
      <c r="Z46" s="249">
        <v>916541</v>
      </c>
      <c r="AA46" s="249">
        <v>916540.54499999993</v>
      </c>
      <c r="AB46" s="249">
        <v>916540.54499999993</v>
      </c>
      <c r="AC46" s="243">
        <v>916541</v>
      </c>
      <c r="AD46" s="243">
        <v>916541</v>
      </c>
      <c r="AE46" s="243">
        <f t="shared" si="0"/>
        <v>916541</v>
      </c>
      <c r="AF46" s="249">
        <v>916541</v>
      </c>
      <c r="AG46" s="249">
        <v>916541</v>
      </c>
      <c r="AH46" s="249">
        <v>916541</v>
      </c>
      <c r="AI46" s="249">
        <v>916541</v>
      </c>
      <c r="AJ46" s="243">
        <f t="shared" si="1"/>
        <v>916541</v>
      </c>
      <c r="AK46" s="249">
        <v>916541</v>
      </c>
      <c r="AL46" s="249">
        <v>916541</v>
      </c>
      <c r="AM46" s="249">
        <v>916541</v>
      </c>
      <c r="AN46" s="249">
        <v>916541</v>
      </c>
      <c r="AO46" s="243">
        <v>916541</v>
      </c>
      <c r="AP46" s="249">
        <v>916541</v>
      </c>
      <c r="AQ46" s="249">
        <v>916541</v>
      </c>
      <c r="AR46" s="249">
        <v>916541</v>
      </c>
      <c r="AS46" s="249">
        <v>916541</v>
      </c>
      <c r="AT46" s="243">
        <v>916541</v>
      </c>
      <c r="AU46" s="249">
        <v>916541</v>
      </c>
      <c r="AV46" s="249">
        <v>916541</v>
      </c>
      <c r="AW46" s="249">
        <v>916541</v>
      </c>
      <c r="AX46" s="318">
        <v>916541</v>
      </c>
      <c r="AY46" s="318">
        <v>916541</v>
      </c>
      <c r="AZ46" s="249">
        <v>916541</v>
      </c>
      <c r="BA46" s="249">
        <v>916541</v>
      </c>
      <c r="BB46" s="455">
        <v>916541</v>
      </c>
      <c r="BC46" s="455">
        <v>916541</v>
      </c>
      <c r="BD46" s="455">
        <v>916541</v>
      </c>
      <c r="BE46" s="455">
        <v>916541</v>
      </c>
      <c r="BF46" s="468">
        <v>916541</v>
      </c>
      <c r="BG46" s="468">
        <v>916541</v>
      </c>
      <c r="BH46" s="455">
        <v>916541</v>
      </c>
      <c r="BI46" s="483">
        <v>916541</v>
      </c>
    </row>
    <row r="47" spans="2:61">
      <c r="B47" s="252" t="s">
        <v>99</v>
      </c>
      <c r="D47" s="318"/>
      <c r="E47" s="277" t="s">
        <v>125</v>
      </c>
      <c r="F47" s="249">
        <v>226761.34700000001</v>
      </c>
      <c r="G47" s="249">
        <v>230280.065</v>
      </c>
      <c r="H47" s="249">
        <v>230280.065</v>
      </c>
      <c r="I47" s="249">
        <v>243655.405</v>
      </c>
      <c r="J47" s="249">
        <v>243655.405</v>
      </c>
      <c r="K47" s="249">
        <v>243655.405</v>
      </c>
      <c r="L47" s="249">
        <v>243655.405</v>
      </c>
      <c r="M47" s="249">
        <v>243655.405</v>
      </c>
      <c r="N47" s="249">
        <v>243655.405</v>
      </c>
      <c r="O47" s="249">
        <v>243655.405</v>
      </c>
      <c r="P47" s="249">
        <v>230687.52499999999</v>
      </c>
      <c r="Q47" s="249">
        <v>241883.16</v>
      </c>
      <c r="R47" s="249">
        <v>243866.38500000001</v>
      </c>
      <c r="S47" s="249">
        <v>243876.41</v>
      </c>
      <c r="T47" s="249">
        <v>243876.41</v>
      </c>
      <c r="U47" s="249">
        <v>247855.174</v>
      </c>
      <c r="V47" s="249">
        <v>40659.141000000003</v>
      </c>
      <c r="W47" s="249">
        <v>40659.141000000003</v>
      </c>
      <c r="X47" s="249">
        <v>40794.146000000001</v>
      </c>
      <c r="Y47" s="249">
        <v>40794.146000000001</v>
      </c>
      <c r="Z47" s="249">
        <v>40794</v>
      </c>
      <c r="AA47" s="249">
        <v>40794.146000000001</v>
      </c>
      <c r="AB47" s="249">
        <v>40794.146000000001</v>
      </c>
      <c r="AC47" s="243">
        <v>40794</v>
      </c>
      <c r="AD47" s="243">
        <v>40794</v>
      </c>
      <c r="AE47" s="243">
        <f t="shared" si="0"/>
        <v>40794</v>
      </c>
      <c r="AF47" s="249">
        <v>20194</v>
      </c>
      <c r="AG47" s="249">
        <v>24927</v>
      </c>
      <c r="AH47" s="249">
        <v>24927</v>
      </c>
      <c r="AI47" s="249">
        <v>8981</v>
      </c>
      <c r="AJ47" s="243">
        <f t="shared" si="1"/>
        <v>8981</v>
      </c>
      <c r="AK47" s="249">
        <v>8981</v>
      </c>
      <c r="AL47" s="249">
        <v>8981</v>
      </c>
      <c r="AM47" s="249">
        <v>8981</v>
      </c>
      <c r="AN47" s="249">
        <v>1142</v>
      </c>
      <c r="AO47" s="243">
        <v>1142</v>
      </c>
      <c r="AP47" s="249">
        <v>1142</v>
      </c>
      <c r="AQ47" s="249">
        <v>1142</v>
      </c>
      <c r="AR47" s="249">
        <v>1142</v>
      </c>
      <c r="AS47" s="249">
        <v>1142</v>
      </c>
      <c r="AT47" s="243">
        <v>1142</v>
      </c>
      <c r="AU47" s="249">
        <v>1142</v>
      </c>
      <c r="AV47" s="249">
        <v>1142</v>
      </c>
      <c r="AW47" s="249">
        <v>1142</v>
      </c>
      <c r="AX47" s="318">
        <v>1142</v>
      </c>
      <c r="AY47" s="318">
        <v>1142</v>
      </c>
      <c r="AZ47" s="249">
        <v>1142</v>
      </c>
      <c r="BA47" s="249">
        <v>1142</v>
      </c>
      <c r="BB47" s="455">
        <v>1142</v>
      </c>
      <c r="BC47" s="249">
        <v>1142</v>
      </c>
      <c r="BD47" s="249">
        <v>1142</v>
      </c>
      <c r="BE47" s="249">
        <v>1142</v>
      </c>
      <c r="BF47" s="249">
        <v>1142</v>
      </c>
      <c r="BG47" s="249">
        <v>1142</v>
      </c>
      <c r="BH47" s="249">
        <v>1142</v>
      </c>
      <c r="BI47" s="249">
        <v>1142</v>
      </c>
    </row>
    <row r="48" spans="2:61">
      <c r="B48" s="252" t="s">
        <v>100</v>
      </c>
      <c r="D48" s="318"/>
      <c r="E48" s="277" t="s">
        <v>125</v>
      </c>
      <c r="F48" s="249">
        <v>2105.7370000000001</v>
      </c>
      <c r="G48" s="249">
        <v>2105.7370000000001</v>
      </c>
      <c r="H48" s="249">
        <v>2105.7370000000001</v>
      </c>
      <c r="I48" s="249">
        <v>3110.5729999999999</v>
      </c>
      <c r="J48" s="249">
        <v>3110.5729999999999</v>
      </c>
      <c r="K48" s="249">
        <v>1682.1759999999999</v>
      </c>
      <c r="L48" s="249">
        <v>1437.194</v>
      </c>
      <c r="M48" s="249">
        <v>350.72800000000001</v>
      </c>
      <c r="N48" s="249">
        <v>222.07400000000001</v>
      </c>
      <c r="O48" s="249">
        <v>222.07400000000001</v>
      </c>
      <c r="P48" s="249">
        <v>135.292</v>
      </c>
      <c r="Q48" s="249">
        <v>115.19499999999999</v>
      </c>
      <c r="R48" s="249">
        <v>93.894999999999996</v>
      </c>
      <c r="S48" s="249">
        <v>83.185000000000002</v>
      </c>
      <c r="T48" s="249">
        <v>83.185000000000002</v>
      </c>
      <c r="U48" s="249">
        <v>83.185000000000002</v>
      </c>
      <c r="V48" s="249">
        <v>83.185000000000002</v>
      </c>
      <c r="W48" s="249">
        <v>83.185000000000002</v>
      </c>
      <c r="X48" s="249">
        <v>83.185000000000002</v>
      </c>
      <c r="Y48" s="249">
        <v>83.185000000000002</v>
      </c>
      <c r="Z48" s="249">
        <v>83</v>
      </c>
      <c r="AA48" s="249">
        <v>83.184999999999988</v>
      </c>
      <c r="AB48" s="249">
        <v>83.184999999999988</v>
      </c>
      <c r="AC48" s="243">
        <v>83</v>
      </c>
      <c r="AD48" s="243">
        <v>83</v>
      </c>
      <c r="AE48" s="243">
        <f t="shared" si="0"/>
        <v>83</v>
      </c>
      <c r="AF48" s="249">
        <v>83</v>
      </c>
      <c r="AG48" s="249">
        <v>2515</v>
      </c>
      <c r="AH48" s="249">
        <v>416</v>
      </c>
      <c r="AI48" s="249">
        <v>58</v>
      </c>
      <c r="AJ48" s="243">
        <f t="shared" si="1"/>
        <v>58</v>
      </c>
      <c r="AK48" s="249">
        <v>-1180</v>
      </c>
      <c r="AL48" s="249">
        <v>-525</v>
      </c>
      <c r="AM48" s="249">
        <v>-895</v>
      </c>
      <c r="AN48" s="249">
        <v>10113</v>
      </c>
      <c r="AO48" s="243">
        <v>10113</v>
      </c>
      <c r="AP48" s="249">
        <v>1646</v>
      </c>
      <c r="AQ48" s="249">
        <v>-27007</v>
      </c>
      <c r="AR48" s="249">
        <v>-23435</v>
      </c>
      <c r="AS48" s="249">
        <v>-1759</v>
      </c>
      <c r="AT48" s="243">
        <v>-1759</v>
      </c>
      <c r="AU48" s="249">
        <v>-959</v>
      </c>
      <c r="AV48" s="249">
        <v>-771</v>
      </c>
      <c r="AW48" s="249">
        <v>-839</v>
      </c>
      <c r="AX48" s="243">
        <v>-910</v>
      </c>
      <c r="AY48" s="243">
        <v>-910</v>
      </c>
      <c r="AZ48" s="243">
        <v>-756</v>
      </c>
      <c r="BA48" s="249">
        <v>4191</v>
      </c>
      <c r="BB48" s="453">
        <v>2151</v>
      </c>
      <c r="BC48" s="243">
        <v>-2373</v>
      </c>
      <c r="BD48" s="243">
        <v>-2373</v>
      </c>
      <c r="BE48" s="243">
        <v>-163</v>
      </c>
      <c r="BF48" s="243">
        <v>-5273</v>
      </c>
      <c r="BG48" s="243">
        <v>-7146</v>
      </c>
      <c r="BH48" s="243">
        <v>6729</v>
      </c>
      <c r="BI48" s="243">
        <v>6729</v>
      </c>
    </row>
    <row r="49" spans="2:61">
      <c r="B49" s="252" t="s">
        <v>101</v>
      </c>
      <c r="D49" s="318"/>
      <c r="E49" s="277" t="s">
        <v>125</v>
      </c>
      <c r="F49" s="249">
        <v>458388.22</v>
      </c>
      <c r="G49" s="249">
        <v>460477.08500000002</v>
      </c>
      <c r="H49" s="249">
        <v>1002724.027</v>
      </c>
      <c r="I49" s="249">
        <v>1405325.7069999999</v>
      </c>
      <c r="J49" s="249">
        <v>1405325.7069999999</v>
      </c>
      <c r="K49" s="249">
        <v>1444364.7050000001</v>
      </c>
      <c r="L49" s="249">
        <v>1404771.135</v>
      </c>
      <c r="M49" s="249">
        <v>1380549.5</v>
      </c>
      <c r="N49" s="249">
        <v>1372771.5209999999</v>
      </c>
      <c r="O49" s="249">
        <v>1372771.5209999999</v>
      </c>
      <c r="P49" s="249">
        <v>1255200.263</v>
      </c>
      <c r="Q49" s="249">
        <v>1265037.452</v>
      </c>
      <c r="R49" s="249">
        <v>1367877.96</v>
      </c>
      <c r="S49" s="249">
        <v>1295091.189</v>
      </c>
      <c r="T49" s="249">
        <v>1295091.189</v>
      </c>
      <c r="U49" s="249">
        <v>1196371.7169999999</v>
      </c>
      <c r="V49" s="249">
        <v>1357178.4129999999</v>
      </c>
      <c r="W49" s="249">
        <v>1568867.237</v>
      </c>
      <c r="X49" s="249">
        <v>1764108.4639999999</v>
      </c>
      <c r="Y49" s="249">
        <v>1764108.4639999999</v>
      </c>
      <c r="Z49" s="249">
        <v>1723884</v>
      </c>
      <c r="AA49" s="249">
        <v>1728943.2859999998</v>
      </c>
      <c r="AB49" s="249">
        <v>1801906</v>
      </c>
      <c r="AC49" s="243">
        <v>1731747</v>
      </c>
      <c r="AD49" s="243">
        <v>1731747</v>
      </c>
      <c r="AE49" s="243">
        <f t="shared" si="0"/>
        <v>1731747</v>
      </c>
      <c r="AF49" s="249">
        <v>2373377</v>
      </c>
      <c r="AG49" s="249">
        <v>1932166</v>
      </c>
      <c r="AH49" s="249">
        <v>2209778</v>
      </c>
      <c r="AI49" s="249">
        <v>2146035</v>
      </c>
      <c r="AJ49" s="243">
        <f t="shared" si="1"/>
        <v>2146035</v>
      </c>
      <c r="AK49" s="249">
        <v>2187336</v>
      </c>
      <c r="AL49" s="249">
        <v>2219418</v>
      </c>
      <c r="AM49" s="249">
        <v>2196499</v>
      </c>
      <c r="AN49" s="249">
        <v>2260533</v>
      </c>
      <c r="AO49" s="243">
        <v>2260533</v>
      </c>
      <c r="AP49" s="249">
        <v>2635748</v>
      </c>
      <c r="AQ49" s="249">
        <v>2690703</v>
      </c>
      <c r="AR49" s="249">
        <v>2937278</v>
      </c>
      <c r="AS49" s="249">
        <v>4209612</v>
      </c>
      <c r="AT49" s="243">
        <v>4209612</v>
      </c>
      <c r="AU49" s="249">
        <v>4048322</v>
      </c>
      <c r="AV49" s="249">
        <v>4058869</v>
      </c>
      <c r="AW49" s="249">
        <v>4402302</v>
      </c>
      <c r="AX49" s="318">
        <v>4090281</v>
      </c>
      <c r="AY49" s="318">
        <v>4090281</v>
      </c>
      <c r="AZ49" s="249">
        <v>3978758</v>
      </c>
      <c r="BA49" s="249">
        <v>4348993</v>
      </c>
      <c r="BB49" s="453">
        <v>4486818</v>
      </c>
      <c r="BC49" s="453">
        <v>5132868</v>
      </c>
      <c r="BD49" s="453">
        <v>5132868</v>
      </c>
      <c r="BE49" s="453">
        <v>4825835</v>
      </c>
      <c r="BF49" s="468">
        <v>5037577</v>
      </c>
      <c r="BG49" s="468">
        <v>5449215</v>
      </c>
      <c r="BH49" s="453">
        <v>4828788</v>
      </c>
      <c r="BI49" s="453">
        <v>4828788</v>
      </c>
    </row>
    <row r="50" spans="2:61">
      <c r="B50" s="252" t="s">
        <v>102</v>
      </c>
      <c r="D50" s="319"/>
      <c r="E50" s="277" t="s">
        <v>125</v>
      </c>
      <c r="F50" s="249">
        <v>2638694.6850000001</v>
      </c>
      <c r="G50" s="249">
        <v>2672777.1630000002</v>
      </c>
      <c r="H50" s="249">
        <v>2757068.0430000001</v>
      </c>
      <c r="I50" s="249">
        <v>2988542.7540000002</v>
      </c>
      <c r="J50" s="249">
        <v>2988542.7540000002</v>
      </c>
      <c r="K50" s="249">
        <v>3005140.0419999999</v>
      </c>
      <c r="L50" s="249">
        <v>3042143.6979999999</v>
      </c>
      <c r="M50" s="249">
        <v>3059300.7940000002</v>
      </c>
      <c r="N50" s="249">
        <v>3163685.193</v>
      </c>
      <c r="O50" s="249">
        <v>3163685.193</v>
      </c>
      <c r="P50" s="249">
        <v>3264457.3429999999</v>
      </c>
      <c r="Q50" s="249">
        <v>3355330.9180000001</v>
      </c>
      <c r="R50" s="249">
        <v>3482727.8760000002</v>
      </c>
      <c r="S50" s="249">
        <v>3665191.6680000001</v>
      </c>
      <c r="T50" s="249">
        <v>3665191.6680000001</v>
      </c>
      <c r="U50" s="249">
        <v>3769055.412</v>
      </c>
      <c r="V50" s="249">
        <v>3970124.111</v>
      </c>
      <c r="W50" s="249">
        <v>4253588.3770000003</v>
      </c>
      <c r="X50" s="249">
        <v>4341062.3480000002</v>
      </c>
      <c r="Y50" s="249">
        <v>4341063</v>
      </c>
      <c r="Z50" s="249">
        <v>4640790</v>
      </c>
      <c r="AA50" s="249">
        <v>4909271.0159999998</v>
      </c>
      <c r="AB50" s="249">
        <v>5112633</v>
      </c>
      <c r="AC50" s="243">
        <v>5469236</v>
      </c>
      <c r="AD50" s="243">
        <v>5469236</v>
      </c>
      <c r="AE50" s="243">
        <f t="shared" si="0"/>
        <v>5469236</v>
      </c>
      <c r="AF50" s="249">
        <v>5564686</v>
      </c>
      <c r="AG50" s="249">
        <v>5490966</v>
      </c>
      <c r="AH50" s="249">
        <v>5607266</v>
      </c>
      <c r="AI50" s="249">
        <v>5636705</v>
      </c>
      <c r="AJ50" s="243">
        <f t="shared" si="1"/>
        <v>5636705</v>
      </c>
      <c r="AK50" s="249">
        <v>5922711</v>
      </c>
      <c r="AL50" s="249">
        <v>6227728</v>
      </c>
      <c r="AM50" s="249">
        <v>6530919</v>
      </c>
      <c r="AN50" s="249">
        <v>5059634</v>
      </c>
      <c r="AO50" s="243">
        <v>5059634</v>
      </c>
      <c r="AP50" s="249">
        <v>5371139</v>
      </c>
      <c r="AQ50" s="249">
        <v>5414887</v>
      </c>
      <c r="AR50" s="249">
        <v>6087156</v>
      </c>
      <c r="AS50" s="249">
        <v>4809455</v>
      </c>
      <c r="AT50" s="243">
        <v>4809455</v>
      </c>
      <c r="AU50" s="249">
        <v>5091189</v>
      </c>
      <c r="AV50" s="249">
        <v>5039664</v>
      </c>
      <c r="AW50" s="249">
        <v>5480777</v>
      </c>
      <c r="AX50" s="318">
        <v>5486747</v>
      </c>
      <c r="AY50" s="318">
        <v>5486747</v>
      </c>
      <c r="AZ50" s="249">
        <v>5495182</v>
      </c>
      <c r="BA50" s="249">
        <v>5450058</v>
      </c>
      <c r="BB50" s="453">
        <v>5758923</v>
      </c>
      <c r="BC50" s="453">
        <v>5985894</v>
      </c>
      <c r="BD50" s="453">
        <v>5985894</v>
      </c>
      <c r="BE50" s="453">
        <v>6182575</v>
      </c>
      <c r="BF50" s="468">
        <v>6219180</v>
      </c>
      <c r="BG50" s="468">
        <v>6645746</v>
      </c>
      <c r="BH50" s="453">
        <v>6715218</v>
      </c>
      <c r="BI50" s="453">
        <v>6715218</v>
      </c>
    </row>
    <row r="51" spans="2:61">
      <c r="B51" s="30" t="s">
        <v>103</v>
      </c>
      <c r="C51" s="28"/>
      <c r="D51" s="318"/>
      <c r="E51" s="436" t="s">
        <v>125</v>
      </c>
      <c r="F51" s="244">
        <f t="shared" ref="F51:Y51" si="22">SUM(F46:F50)</f>
        <v>3883022.3289999999</v>
      </c>
      <c r="G51" s="244">
        <f t="shared" si="22"/>
        <v>4062003.4950000001</v>
      </c>
      <c r="H51" s="244">
        <f t="shared" si="22"/>
        <v>4688541.3169999998</v>
      </c>
      <c r="I51" s="244">
        <f t="shared" si="22"/>
        <v>5336997.8839999996</v>
      </c>
      <c r="J51" s="133">
        <f t="shared" si="22"/>
        <v>5336997.8839999996</v>
      </c>
      <c r="K51" s="244">
        <f t="shared" si="22"/>
        <v>5391205.773</v>
      </c>
      <c r="L51" s="244">
        <f t="shared" si="22"/>
        <v>5388384.057</v>
      </c>
      <c r="M51" s="244">
        <f t="shared" si="22"/>
        <v>5380233.0520000001</v>
      </c>
      <c r="N51" s="244">
        <f t="shared" si="22"/>
        <v>5476710.818</v>
      </c>
      <c r="O51" s="133">
        <f t="shared" si="22"/>
        <v>5476710.818</v>
      </c>
      <c r="P51" s="244">
        <f t="shared" si="22"/>
        <v>5459824.9279999994</v>
      </c>
      <c r="Q51" s="244">
        <f t="shared" si="22"/>
        <v>5571711.2300000004</v>
      </c>
      <c r="R51" s="244">
        <f t="shared" si="22"/>
        <v>5803910.6210000003</v>
      </c>
      <c r="S51" s="142">
        <f t="shared" si="22"/>
        <v>5913586.9570000004</v>
      </c>
      <c r="T51" s="133">
        <f t="shared" si="22"/>
        <v>5913586.9570000004</v>
      </c>
      <c r="U51" s="244">
        <f t="shared" si="22"/>
        <v>5922709.9930000007</v>
      </c>
      <c r="V51" s="244">
        <f t="shared" si="22"/>
        <v>6284585.3949999996</v>
      </c>
      <c r="W51" s="244">
        <f t="shared" si="22"/>
        <v>6779738.4850000003</v>
      </c>
      <c r="X51" s="244">
        <f t="shared" si="22"/>
        <v>7062588.6880000001</v>
      </c>
      <c r="Y51" s="133">
        <f t="shared" si="22"/>
        <v>7062589.3399999999</v>
      </c>
      <c r="Z51" s="244">
        <v>7322092</v>
      </c>
      <c r="AA51" s="244">
        <f>SUM(AA46:AA50)</f>
        <v>7595632.1779999994</v>
      </c>
      <c r="AB51" s="244">
        <f>SUM(AB46:AB50)</f>
        <v>7871956.8760000002</v>
      </c>
      <c r="AC51" s="291">
        <f>SUM(AC46:AC50)</f>
        <v>8158401</v>
      </c>
      <c r="AD51" s="291">
        <f>SUM(AD46:AD50)</f>
        <v>8158401</v>
      </c>
      <c r="AE51" s="204">
        <f t="shared" si="0"/>
        <v>8158401</v>
      </c>
      <c r="AF51" s="244">
        <v>8874881</v>
      </c>
      <c r="AG51" s="244">
        <v>8367115</v>
      </c>
      <c r="AH51" s="244">
        <v>8758928</v>
      </c>
      <c r="AI51" s="291">
        <f>SUM(AI46:AI50)</f>
        <v>8708320</v>
      </c>
      <c r="AJ51" s="204">
        <f t="shared" si="1"/>
        <v>8708320</v>
      </c>
      <c r="AK51" s="244">
        <v>9034389</v>
      </c>
      <c r="AL51" s="244">
        <v>9372143</v>
      </c>
      <c r="AM51" s="244">
        <v>9652045</v>
      </c>
      <c r="AN51" s="244">
        <v>8247963</v>
      </c>
      <c r="AO51" s="204">
        <v>8247963</v>
      </c>
      <c r="AP51" s="244">
        <v>8926216</v>
      </c>
      <c r="AQ51" s="244">
        <v>8996266</v>
      </c>
      <c r="AR51" s="244">
        <v>9918682</v>
      </c>
      <c r="AS51" s="244">
        <v>9934991</v>
      </c>
      <c r="AT51" s="204">
        <v>9934991</v>
      </c>
      <c r="AU51" s="133">
        <v>10056235</v>
      </c>
      <c r="AV51" s="133">
        <v>10015445</v>
      </c>
      <c r="AW51" s="133">
        <v>10799923</v>
      </c>
      <c r="AX51" s="133">
        <f>SUM(AX46:AX50)</f>
        <v>10493801</v>
      </c>
      <c r="AY51" s="133">
        <f>SUM(AY46:AY50)</f>
        <v>10493801</v>
      </c>
      <c r="AZ51" s="133">
        <f>SUM(AZ46:AZ50)</f>
        <v>10390867</v>
      </c>
      <c r="BA51" s="133">
        <f>SUM(BA46:BA50)</f>
        <v>10720925</v>
      </c>
      <c r="BB51" s="133">
        <f>SUM(BB46:BB50)</f>
        <v>11165575</v>
      </c>
      <c r="BC51" s="133">
        <f t="shared" ref="BC51:BF51" si="23">SUM(BC46:BC50)</f>
        <v>12034072</v>
      </c>
      <c r="BD51" s="133">
        <f t="shared" si="23"/>
        <v>12034072</v>
      </c>
      <c r="BE51" s="133">
        <f t="shared" si="23"/>
        <v>11925930</v>
      </c>
      <c r="BF51" s="133">
        <f t="shared" si="23"/>
        <v>12169167</v>
      </c>
      <c r="BG51" s="133">
        <f t="shared" ref="BG51" si="24">SUM(BG46:BG50)</f>
        <v>13005498</v>
      </c>
      <c r="BH51" s="133">
        <v>12468418</v>
      </c>
      <c r="BI51" s="133">
        <v>12468418</v>
      </c>
    </row>
    <row r="52" spans="2:61">
      <c r="D52" s="318"/>
      <c r="F52" s="249"/>
      <c r="G52" s="249"/>
      <c r="H52" s="249"/>
      <c r="I52" s="249"/>
      <c r="J52" s="247"/>
      <c r="K52" s="249"/>
      <c r="L52" s="249"/>
      <c r="M52" s="249"/>
      <c r="N52" s="249"/>
      <c r="O52" s="247"/>
      <c r="P52" s="249"/>
      <c r="Q52" s="249"/>
      <c r="R52" s="249"/>
      <c r="S52" s="138"/>
      <c r="T52" s="139"/>
      <c r="U52" s="249"/>
      <c r="V52" s="249"/>
      <c r="W52" s="249"/>
      <c r="X52" s="249"/>
      <c r="Y52" s="139"/>
      <c r="Z52" s="249"/>
      <c r="AA52" s="249"/>
      <c r="AB52" s="249"/>
      <c r="AC52" s="249"/>
      <c r="AD52" s="243"/>
      <c r="AE52" s="249"/>
      <c r="AF52" s="249"/>
      <c r="AG52" s="249"/>
      <c r="AH52" s="249"/>
      <c r="AI52" s="249"/>
      <c r="AJ52" s="248"/>
      <c r="AK52" s="249"/>
      <c r="AL52" s="249"/>
      <c r="AM52" s="249"/>
      <c r="AO52" s="248"/>
      <c r="AT52" s="248"/>
      <c r="AX52" s="318"/>
      <c r="AY52" s="318"/>
    </row>
    <row r="53" spans="2:61">
      <c r="B53" s="252" t="s">
        <v>104</v>
      </c>
      <c r="D53" s="318"/>
      <c r="E53" s="277" t="s">
        <v>125</v>
      </c>
      <c r="F53" s="249">
        <v>556031.32200000004</v>
      </c>
      <c r="G53" s="249">
        <v>545305.647</v>
      </c>
      <c r="H53" s="249">
        <v>660104.55599999998</v>
      </c>
      <c r="I53" s="249">
        <v>753179.91299999994</v>
      </c>
      <c r="J53" s="249">
        <v>753179.91299999994</v>
      </c>
      <c r="K53" s="249">
        <v>765973.24199999997</v>
      </c>
      <c r="L53" s="249">
        <v>773886.08600000001</v>
      </c>
      <c r="M53" s="249">
        <v>801330.11300000001</v>
      </c>
      <c r="N53" s="249">
        <v>801560.09699999995</v>
      </c>
      <c r="O53" s="249">
        <v>801560.09699999995</v>
      </c>
      <c r="P53" s="249">
        <v>788589.25899999996</v>
      </c>
      <c r="Q53" s="249">
        <v>813004.50300000003</v>
      </c>
      <c r="R53" s="249">
        <v>866662.24300000002</v>
      </c>
      <c r="S53" s="249">
        <v>870017.90099999995</v>
      </c>
      <c r="T53" s="249">
        <v>870017.90099999995</v>
      </c>
      <c r="U53" s="249">
        <v>171385.08199999999</v>
      </c>
      <c r="V53" s="249">
        <v>162297.77100000001</v>
      </c>
      <c r="W53" s="249">
        <v>158564.31099999999</v>
      </c>
      <c r="X53" s="249">
        <v>80479.625</v>
      </c>
      <c r="Y53" s="249">
        <v>80479.625</v>
      </c>
      <c r="Z53" s="249">
        <v>79233</v>
      </c>
      <c r="AA53" s="249">
        <v>75738.148000000001</v>
      </c>
      <c r="AB53" s="249">
        <v>39675</v>
      </c>
      <c r="AC53" s="243">
        <v>38255</v>
      </c>
      <c r="AD53" s="243">
        <v>38255</v>
      </c>
      <c r="AE53" s="243">
        <f t="shared" si="0"/>
        <v>38255</v>
      </c>
      <c r="AF53" s="249">
        <v>21479</v>
      </c>
      <c r="AG53" s="249">
        <v>-49429</v>
      </c>
      <c r="AH53" s="249">
        <v>-52869</v>
      </c>
      <c r="AI53" s="249">
        <v>-71641</v>
      </c>
      <c r="AJ53" s="243">
        <f t="shared" si="1"/>
        <v>-71641</v>
      </c>
      <c r="AK53" s="249">
        <v>-72236</v>
      </c>
      <c r="AL53" s="249">
        <v>-72116</v>
      </c>
      <c r="AM53" s="249">
        <v>-77530</v>
      </c>
      <c r="AN53" s="249">
        <v>-89282</v>
      </c>
      <c r="AO53" s="243">
        <v>-89282</v>
      </c>
      <c r="AP53" s="243">
        <v>-113393</v>
      </c>
      <c r="AQ53" s="243">
        <v>-70007</v>
      </c>
      <c r="AR53" s="243">
        <v>-51790</v>
      </c>
      <c r="AS53" s="243">
        <v>-61541</v>
      </c>
      <c r="AT53" s="243">
        <v>-61541</v>
      </c>
      <c r="AU53" s="243">
        <v>-55719</v>
      </c>
      <c r="AV53" s="243">
        <v>-97460</v>
      </c>
      <c r="AW53" s="243">
        <v>-85216</v>
      </c>
      <c r="AX53" s="318">
        <v>-99404</v>
      </c>
      <c r="AY53" s="318">
        <v>-99404</v>
      </c>
      <c r="AZ53" s="243">
        <v>-100721</v>
      </c>
      <c r="BA53" s="243">
        <v>-110583</v>
      </c>
      <c r="BB53" s="243">
        <v>-112606</v>
      </c>
      <c r="BD53" s="243">
        <v>-109788</v>
      </c>
      <c r="BE53" s="243">
        <v>-113991</v>
      </c>
      <c r="BF53" s="243">
        <v>-115016</v>
      </c>
      <c r="BG53" s="243">
        <v>-97540</v>
      </c>
      <c r="BH53" s="243">
        <v>-82093</v>
      </c>
      <c r="BI53" s="243">
        <v>-82093</v>
      </c>
    </row>
    <row r="54" spans="2:61">
      <c r="B54" s="29" t="s">
        <v>105</v>
      </c>
      <c r="C54" s="260"/>
      <c r="D54" s="260"/>
      <c r="E54" s="230" t="s">
        <v>125</v>
      </c>
      <c r="F54" s="250">
        <f t="shared" ref="F54:Y54" si="25">SUM(F51:F53)</f>
        <v>4439053.6509999996</v>
      </c>
      <c r="G54" s="250">
        <f t="shared" si="25"/>
        <v>4607309.142</v>
      </c>
      <c r="H54" s="250">
        <f t="shared" si="25"/>
        <v>5348645.8729999997</v>
      </c>
      <c r="I54" s="250">
        <f t="shared" si="25"/>
        <v>6090177.7969999993</v>
      </c>
      <c r="J54" s="134">
        <f t="shared" si="25"/>
        <v>6090177.7969999993</v>
      </c>
      <c r="K54" s="250">
        <f t="shared" si="25"/>
        <v>6157179.0149999997</v>
      </c>
      <c r="L54" s="250">
        <f t="shared" si="25"/>
        <v>6162270.1430000002</v>
      </c>
      <c r="M54" s="250">
        <f t="shared" si="25"/>
        <v>6181563.165</v>
      </c>
      <c r="N54" s="250">
        <f t="shared" si="25"/>
        <v>6278270.915</v>
      </c>
      <c r="O54" s="134">
        <f t="shared" si="25"/>
        <v>6278270.915</v>
      </c>
      <c r="P54" s="250">
        <f t="shared" si="25"/>
        <v>6248414.186999999</v>
      </c>
      <c r="Q54" s="250">
        <f t="shared" si="25"/>
        <v>6384715.7330000009</v>
      </c>
      <c r="R54" s="250">
        <f t="shared" si="25"/>
        <v>6670572.8640000001</v>
      </c>
      <c r="S54" s="140">
        <f t="shared" si="25"/>
        <v>6783604.858</v>
      </c>
      <c r="T54" s="134">
        <f t="shared" si="25"/>
        <v>6783604.858</v>
      </c>
      <c r="U54" s="250">
        <f t="shared" si="25"/>
        <v>6094095.0750000011</v>
      </c>
      <c r="V54" s="250">
        <f t="shared" si="25"/>
        <v>6446883.1659999993</v>
      </c>
      <c r="W54" s="250">
        <f t="shared" si="25"/>
        <v>6938302.7960000001</v>
      </c>
      <c r="X54" s="250">
        <f t="shared" si="25"/>
        <v>7143068.3130000001</v>
      </c>
      <c r="Y54" s="134">
        <f t="shared" si="25"/>
        <v>7143068.9649999999</v>
      </c>
      <c r="Z54" s="250">
        <v>7401325</v>
      </c>
      <c r="AA54" s="250">
        <f>SUM(AA51:AA53)</f>
        <v>7671370.3259999994</v>
      </c>
      <c r="AB54" s="250">
        <f>SUM(AB51:AB53)</f>
        <v>7911631.8760000002</v>
      </c>
      <c r="AC54" s="292">
        <f>SUM(AC51:AC53)</f>
        <v>8196656</v>
      </c>
      <c r="AD54" s="292">
        <f>SUM(AD51:AD53)</f>
        <v>8196656</v>
      </c>
      <c r="AE54" s="293">
        <f t="shared" si="0"/>
        <v>8196656</v>
      </c>
      <c r="AF54" s="250">
        <v>8896360</v>
      </c>
      <c r="AG54" s="250">
        <v>8317686</v>
      </c>
      <c r="AH54" s="250">
        <v>8706059</v>
      </c>
      <c r="AI54" s="292">
        <f>SUM(AI51:AI53)</f>
        <v>8636679</v>
      </c>
      <c r="AJ54" s="293">
        <f t="shared" si="1"/>
        <v>8636679</v>
      </c>
      <c r="AK54" s="250">
        <v>8962153</v>
      </c>
      <c r="AL54" s="250">
        <v>9300027</v>
      </c>
      <c r="AM54" s="250">
        <v>9574515</v>
      </c>
      <c r="AN54" s="250">
        <v>8158681</v>
      </c>
      <c r="AO54" s="293">
        <v>8158681</v>
      </c>
      <c r="AP54" s="250">
        <v>8812823</v>
      </c>
      <c r="AQ54" s="250">
        <v>8926259</v>
      </c>
      <c r="AR54" s="250">
        <v>9866892</v>
      </c>
      <c r="AS54" s="250">
        <v>9873450</v>
      </c>
      <c r="AT54" s="293">
        <v>9873450</v>
      </c>
      <c r="AU54" s="134">
        <v>10000516</v>
      </c>
      <c r="AV54" s="134">
        <v>9917985</v>
      </c>
      <c r="AW54" s="134">
        <v>10714707</v>
      </c>
      <c r="AX54" s="134">
        <v>10394397</v>
      </c>
      <c r="AY54" s="134">
        <v>10394397</v>
      </c>
      <c r="AZ54" s="134">
        <f>AZ51+AZ53</f>
        <v>10290146</v>
      </c>
      <c r="BA54" s="134">
        <f>BA51+BA53</f>
        <v>10610342</v>
      </c>
      <c r="BB54" s="134">
        <f>BB51+BB53</f>
        <v>11052969</v>
      </c>
      <c r="BC54" s="134">
        <f t="shared" ref="BC54:BF54" si="26">BC51+BC53</f>
        <v>12034072</v>
      </c>
      <c r="BD54" s="134">
        <f>BD51+BD53</f>
        <v>11924284</v>
      </c>
      <c r="BE54" s="134">
        <f t="shared" si="26"/>
        <v>11811939</v>
      </c>
      <c r="BF54" s="134">
        <f t="shared" si="26"/>
        <v>12054151</v>
      </c>
      <c r="BG54" s="134">
        <f t="shared" ref="BG54" si="27">BG51+BG53</f>
        <v>12907958</v>
      </c>
      <c r="BH54" s="134">
        <v>12386325</v>
      </c>
      <c r="BI54" s="134">
        <v>12386325</v>
      </c>
    </row>
    <row r="55" spans="2:61">
      <c r="D55" s="318"/>
      <c r="F55" s="249"/>
      <c r="G55" s="249"/>
      <c r="H55" s="249"/>
      <c r="I55" s="249"/>
      <c r="J55" s="247"/>
      <c r="K55" s="249"/>
      <c r="L55" s="249"/>
      <c r="M55" s="249"/>
      <c r="N55" s="249"/>
      <c r="O55" s="247"/>
      <c r="P55" s="249"/>
      <c r="Q55" s="249"/>
      <c r="R55" s="249"/>
      <c r="S55" s="138"/>
      <c r="T55" s="139"/>
      <c r="U55" s="249"/>
      <c r="V55" s="249"/>
      <c r="W55" s="249"/>
      <c r="X55" s="249"/>
      <c r="Y55" s="139"/>
      <c r="Z55" s="249"/>
      <c r="AA55" s="249"/>
      <c r="AB55" s="249"/>
      <c r="AC55" s="249"/>
      <c r="AD55" s="243"/>
      <c r="AE55" s="249"/>
      <c r="AF55" s="249"/>
      <c r="AG55" s="249"/>
      <c r="AH55" s="249"/>
      <c r="AI55" s="249"/>
      <c r="AJ55" s="248"/>
      <c r="AK55" s="249"/>
      <c r="AL55" s="249"/>
      <c r="AM55" s="249"/>
      <c r="AX55" s="318"/>
      <c r="AY55" s="318"/>
    </row>
    <row r="56" spans="2:61">
      <c r="B56" s="254" t="s">
        <v>106</v>
      </c>
      <c r="D56" s="318"/>
      <c r="F56" s="249"/>
      <c r="G56" s="249"/>
      <c r="H56" s="249"/>
      <c r="I56" s="249"/>
      <c r="J56" s="247"/>
      <c r="K56" s="249"/>
      <c r="L56" s="249"/>
      <c r="M56" s="249"/>
      <c r="N56" s="249"/>
      <c r="O56" s="247"/>
      <c r="P56" s="249"/>
      <c r="Q56" s="249"/>
      <c r="R56" s="249"/>
      <c r="S56" s="138"/>
      <c r="T56" s="139"/>
      <c r="U56" s="249"/>
      <c r="V56" s="249"/>
      <c r="W56" s="249"/>
      <c r="X56" s="249"/>
      <c r="Y56" s="139"/>
      <c r="Z56" s="249"/>
      <c r="AA56" s="249"/>
      <c r="AB56" s="249"/>
      <c r="AC56" s="249"/>
      <c r="AD56" s="243"/>
      <c r="AE56" s="249"/>
      <c r="AF56" s="249"/>
      <c r="AG56" s="249"/>
      <c r="AH56" s="249"/>
      <c r="AI56" s="249"/>
      <c r="AJ56" s="248"/>
      <c r="AK56" s="249"/>
      <c r="AL56" s="249"/>
      <c r="AM56" s="249"/>
      <c r="AX56" s="318"/>
      <c r="AY56" s="318"/>
    </row>
    <row r="57" spans="2:61">
      <c r="B57" s="252" t="s">
        <v>107</v>
      </c>
      <c r="D57" s="318"/>
      <c r="E57" s="277" t="s">
        <v>125</v>
      </c>
      <c r="F57" s="249">
        <v>2498207.54</v>
      </c>
      <c r="G57" s="249">
        <v>2557542.6290000002</v>
      </c>
      <c r="H57" s="249">
        <v>3581815.9470000002</v>
      </c>
      <c r="I57" s="249">
        <v>2932323.037</v>
      </c>
      <c r="J57" s="249">
        <v>2932323.037</v>
      </c>
      <c r="K57" s="249">
        <v>2919223.6069999998</v>
      </c>
      <c r="L57" s="249">
        <v>2846213.014</v>
      </c>
      <c r="M57" s="249">
        <v>2776322.9649999999</v>
      </c>
      <c r="N57" s="249">
        <v>2706101.321</v>
      </c>
      <c r="O57" s="249">
        <v>2706101.321</v>
      </c>
      <c r="P57" s="249">
        <v>2551813.94</v>
      </c>
      <c r="Q57" s="249">
        <v>3559110.31</v>
      </c>
      <c r="R57" s="249">
        <v>3487490.8870000001</v>
      </c>
      <c r="S57" s="249">
        <v>3417111.8590000002</v>
      </c>
      <c r="T57" s="249">
        <v>3417111.8590000002</v>
      </c>
      <c r="U57" s="249">
        <v>3249486.5819999999</v>
      </c>
      <c r="V57" s="249">
        <v>3606783.9180000001</v>
      </c>
      <c r="W57" s="249">
        <v>3642219.8250000002</v>
      </c>
      <c r="X57" s="249">
        <v>3822647.6140000001</v>
      </c>
      <c r="Y57" s="249">
        <v>3822647.6140000001</v>
      </c>
      <c r="Z57" s="249">
        <v>3711336</v>
      </c>
      <c r="AA57" s="249">
        <v>3709470.986</v>
      </c>
      <c r="AB57" s="249">
        <v>3736522</v>
      </c>
      <c r="AC57" s="243">
        <v>3584076</v>
      </c>
      <c r="AD57" s="243">
        <v>3584076</v>
      </c>
      <c r="AE57" s="243">
        <f t="shared" si="0"/>
        <v>3584076</v>
      </c>
      <c r="AF57" s="249">
        <v>4093988</v>
      </c>
      <c r="AG57" s="249">
        <v>3586622</v>
      </c>
      <c r="AH57" s="249">
        <v>3779069</v>
      </c>
      <c r="AI57" s="249">
        <v>3716892</v>
      </c>
      <c r="AJ57" s="243">
        <f t="shared" si="1"/>
        <v>3716892</v>
      </c>
      <c r="AK57" s="249">
        <v>3694649</v>
      </c>
      <c r="AL57" s="249">
        <v>3652415</v>
      </c>
      <c r="AM57" s="249">
        <v>3609225</v>
      </c>
      <c r="AN57" s="249">
        <v>3261347</v>
      </c>
      <c r="AO57" s="243">
        <v>3261347</v>
      </c>
      <c r="AP57" s="249">
        <v>3513797</v>
      </c>
      <c r="AQ57" s="249">
        <v>3578712</v>
      </c>
      <c r="AR57" s="249">
        <v>3923143</v>
      </c>
      <c r="AS57" s="249">
        <v>3775891</v>
      </c>
      <c r="AT57" s="243">
        <v>3775891</v>
      </c>
      <c r="AU57" s="249">
        <v>3562726</v>
      </c>
      <c r="AV57" s="249">
        <v>3524351</v>
      </c>
      <c r="AW57" s="249">
        <v>3647106</v>
      </c>
      <c r="AX57" s="249">
        <v>3365736</v>
      </c>
      <c r="AY57" s="249">
        <v>3365736</v>
      </c>
      <c r="AZ57" s="249">
        <v>3552586</v>
      </c>
      <c r="BA57" s="249">
        <v>3680128</v>
      </c>
      <c r="BB57" s="453">
        <v>3383443</v>
      </c>
      <c r="BC57" s="453">
        <v>3644111</v>
      </c>
      <c r="BD57" s="453">
        <v>3644111</v>
      </c>
      <c r="BE57" s="468">
        <v>3535304</v>
      </c>
      <c r="BF57" s="468">
        <v>3385569</v>
      </c>
      <c r="BG57" s="468">
        <v>3681974</v>
      </c>
      <c r="BH57" s="453">
        <v>3243524</v>
      </c>
      <c r="BI57" s="453">
        <v>3243524</v>
      </c>
    </row>
    <row r="58" spans="2:61">
      <c r="B58" s="252" t="s">
        <v>108</v>
      </c>
      <c r="D58" s="318"/>
      <c r="E58" s="277" t="s">
        <v>125</v>
      </c>
      <c r="F58" s="249">
        <v>193102.68299999999</v>
      </c>
      <c r="G58" s="249">
        <v>153566.63699999999</v>
      </c>
      <c r="H58" s="249">
        <v>172242.505</v>
      </c>
      <c r="I58" s="249">
        <v>150427.821</v>
      </c>
      <c r="J58" s="249">
        <v>150427.821</v>
      </c>
      <c r="K58" s="249">
        <v>150809.18599999999</v>
      </c>
      <c r="L58" s="249">
        <v>152702.47399999999</v>
      </c>
      <c r="M58" s="249">
        <v>148871.35999999999</v>
      </c>
      <c r="N58" s="249">
        <v>139371.823</v>
      </c>
      <c r="O58" s="249">
        <v>139371.823</v>
      </c>
      <c r="P58" s="249">
        <v>141566.644</v>
      </c>
      <c r="Q58" s="249">
        <v>144856.432</v>
      </c>
      <c r="R58" s="249">
        <v>150975.23499999999</v>
      </c>
      <c r="S58" s="249">
        <v>203774.48699999999</v>
      </c>
      <c r="T58" s="249">
        <v>203775</v>
      </c>
      <c r="U58" s="249">
        <v>152423.91</v>
      </c>
      <c r="V58" s="249">
        <v>208431.003</v>
      </c>
      <c r="W58" s="249">
        <v>213520.94399999999</v>
      </c>
      <c r="X58" s="249">
        <v>229797.17</v>
      </c>
      <c r="Y58" s="249">
        <v>229797.17</v>
      </c>
      <c r="Z58" s="249">
        <v>235496</v>
      </c>
      <c r="AA58" s="249">
        <v>246000.163</v>
      </c>
      <c r="AB58" s="249">
        <v>252700</v>
      </c>
      <c r="AC58" s="243">
        <v>273589</v>
      </c>
      <c r="AD58" s="243">
        <v>273589</v>
      </c>
      <c r="AE58" s="243">
        <f t="shared" si="0"/>
        <v>273589</v>
      </c>
      <c r="AF58" s="249">
        <v>299239</v>
      </c>
      <c r="AG58" s="249">
        <v>277309</v>
      </c>
      <c r="AH58" s="249">
        <v>292868</v>
      </c>
      <c r="AI58" s="249">
        <v>303154</v>
      </c>
      <c r="AJ58" s="243">
        <f t="shared" si="1"/>
        <v>303154</v>
      </c>
      <c r="AK58" s="249">
        <v>299664</v>
      </c>
      <c r="AL58" s="249">
        <v>307176</v>
      </c>
      <c r="AM58" s="249">
        <v>304603</v>
      </c>
      <c r="AN58" s="249">
        <v>222936</v>
      </c>
      <c r="AO58" s="243">
        <v>222936</v>
      </c>
      <c r="AP58" s="249">
        <v>227079</v>
      </c>
      <c r="AQ58" s="249">
        <v>226274</v>
      </c>
      <c r="AR58" s="249">
        <v>278633</v>
      </c>
      <c r="AS58" s="249">
        <v>276818</v>
      </c>
      <c r="AT58" s="243">
        <v>276818</v>
      </c>
      <c r="AU58" s="249">
        <v>281724</v>
      </c>
      <c r="AV58" s="249">
        <v>231672</v>
      </c>
      <c r="AW58" s="249">
        <v>235522</v>
      </c>
      <c r="AX58" s="249">
        <v>306219</v>
      </c>
      <c r="AY58" s="249">
        <v>306219</v>
      </c>
      <c r="AZ58" s="249">
        <v>300015</v>
      </c>
      <c r="BA58" s="249">
        <v>297580</v>
      </c>
      <c r="BB58" s="453">
        <v>310356</v>
      </c>
      <c r="BC58" s="453">
        <v>308129</v>
      </c>
      <c r="BD58" s="453">
        <v>308129</v>
      </c>
      <c r="BE58" s="468">
        <v>302324</v>
      </c>
      <c r="BF58" s="468">
        <v>307731</v>
      </c>
      <c r="BG58" s="468">
        <v>317238</v>
      </c>
      <c r="BH58" s="453">
        <v>279759</v>
      </c>
      <c r="BI58" s="453">
        <v>279759</v>
      </c>
    </row>
    <row r="59" spans="2:61">
      <c r="B59" s="252" t="s">
        <v>385</v>
      </c>
      <c r="D59" s="318"/>
      <c r="E59" s="277" t="s">
        <v>125</v>
      </c>
      <c r="F59" s="247">
        <v>0</v>
      </c>
      <c r="G59" s="247">
        <v>0</v>
      </c>
      <c r="H59" s="247">
        <v>0</v>
      </c>
      <c r="I59" s="247">
        <v>0</v>
      </c>
      <c r="J59" s="249">
        <v>0</v>
      </c>
      <c r="K59" s="249">
        <v>0</v>
      </c>
      <c r="L59" s="249">
        <v>0</v>
      </c>
      <c r="M59" s="249">
        <v>0</v>
      </c>
      <c r="N59" s="249">
        <v>0</v>
      </c>
      <c r="O59" s="249">
        <v>0</v>
      </c>
      <c r="P59" s="249">
        <v>0</v>
      </c>
      <c r="Q59" s="249">
        <v>0</v>
      </c>
      <c r="R59" s="249">
        <v>0</v>
      </c>
      <c r="S59" s="249">
        <v>0</v>
      </c>
      <c r="T59" s="249">
        <v>0</v>
      </c>
      <c r="U59" s="249">
        <v>0</v>
      </c>
      <c r="V59" s="249">
        <v>0</v>
      </c>
      <c r="W59" s="249">
        <v>0</v>
      </c>
      <c r="X59" s="249">
        <v>0</v>
      </c>
      <c r="Y59" s="249">
        <v>0</v>
      </c>
      <c r="Z59" s="249">
        <v>0</v>
      </c>
      <c r="AA59" s="249">
        <v>0</v>
      </c>
      <c r="AB59" s="249">
        <v>0</v>
      </c>
      <c r="AC59" s="249">
        <v>0</v>
      </c>
      <c r="AD59" s="249">
        <v>0</v>
      </c>
      <c r="AE59" s="249">
        <v>0</v>
      </c>
      <c r="AF59" s="249">
        <v>0</v>
      </c>
      <c r="AG59" s="249">
        <v>0</v>
      </c>
      <c r="AH59" s="249">
        <v>0</v>
      </c>
      <c r="AI59" s="249">
        <v>0</v>
      </c>
      <c r="AJ59" s="249">
        <v>0</v>
      </c>
      <c r="AK59" s="249">
        <v>0</v>
      </c>
      <c r="AL59" s="249">
        <v>0</v>
      </c>
      <c r="AM59" s="249">
        <v>0</v>
      </c>
      <c r="AN59" s="249">
        <v>0</v>
      </c>
      <c r="AO59" s="249">
        <v>0</v>
      </c>
      <c r="AP59" s="249">
        <v>0</v>
      </c>
      <c r="AQ59" s="249">
        <v>0</v>
      </c>
      <c r="AR59" s="249">
        <v>0</v>
      </c>
      <c r="AS59" s="249">
        <v>0</v>
      </c>
      <c r="AT59" s="249">
        <v>0</v>
      </c>
      <c r="AU59" s="247">
        <v>0</v>
      </c>
      <c r="AV59" s="249">
        <v>66546</v>
      </c>
      <c r="AW59" s="249">
        <v>67101</v>
      </c>
      <c r="AX59" s="249">
        <v>70975</v>
      </c>
      <c r="AY59" s="249">
        <v>70975</v>
      </c>
      <c r="AZ59" s="249">
        <v>70986</v>
      </c>
      <c r="BA59" s="249">
        <v>72361</v>
      </c>
      <c r="BB59" s="453">
        <v>75445</v>
      </c>
      <c r="BC59" s="453">
        <v>75999</v>
      </c>
      <c r="BD59" s="453">
        <v>75999</v>
      </c>
      <c r="BE59" s="468">
        <v>75419</v>
      </c>
      <c r="BF59" s="468">
        <v>76220</v>
      </c>
      <c r="BG59" s="468">
        <v>77210</v>
      </c>
      <c r="BH59" s="453">
        <v>71225</v>
      </c>
      <c r="BI59" s="453">
        <v>71225</v>
      </c>
    </row>
    <row r="60" spans="2:61">
      <c r="B60" s="252" t="s">
        <v>109</v>
      </c>
      <c r="D60" s="318"/>
      <c r="E60" s="277" t="s">
        <v>125</v>
      </c>
      <c r="F60" s="249">
        <v>202020.80100000001</v>
      </c>
      <c r="G60" s="249">
        <v>200527.16899999999</v>
      </c>
      <c r="H60" s="249">
        <v>259036.56200000001</v>
      </c>
      <c r="I60" s="249">
        <v>218369.21299999999</v>
      </c>
      <c r="J60" s="249">
        <v>218369.21299999999</v>
      </c>
      <c r="K60" s="249">
        <v>227336.715</v>
      </c>
      <c r="L60" s="249">
        <v>231759.095</v>
      </c>
      <c r="M60" s="249">
        <v>246311.03899999999</v>
      </c>
      <c r="N60" s="249">
        <v>264599.978</v>
      </c>
      <c r="O60" s="249">
        <v>264599.978</v>
      </c>
      <c r="P60" s="249">
        <v>266327.94300000003</v>
      </c>
      <c r="Q60" s="249">
        <v>286073.67700000003</v>
      </c>
      <c r="R60" s="249">
        <v>309999.38400000002</v>
      </c>
      <c r="S60" s="249">
        <v>380738.22499999998</v>
      </c>
      <c r="T60" s="249">
        <v>380738.22499999998</v>
      </c>
      <c r="U60" s="249">
        <v>312831.54499999998</v>
      </c>
      <c r="V60" s="249">
        <v>411455.53700000001</v>
      </c>
      <c r="W60" s="249">
        <v>444753.38500000001</v>
      </c>
      <c r="X60" s="249">
        <v>479597.57900000003</v>
      </c>
      <c r="Y60" s="249">
        <v>479597.57900000003</v>
      </c>
      <c r="Z60" s="249">
        <v>493873</v>
      </c>
      <c r="AA60" s="249">
        <v>515911.77400000003</v>
      </c>
      <c r="AB60" s="249">
        <v>523936</v>
      </c>
      <c r="AC60" s="243">
        <v>509462</v>
      </c>
      <c r="AD60" s="243">
        <v>509462</v>
      </c>
      <c r="AE60" s="243">
        <f t="shared" si="0"/>
        <v>509462</v>
      </c>
      <c r="AF60" s="249">
        <v>589989</v>
      </c>
      <c r="AG60" s="249">
        <v>521360</v>
      </c>
      <c r="AH60" s="249">
        <v>558436</v>
      </c>
      <c r="AI60" s="249">
        <v>555894</v>
      </c>
      <c r="AJ60" s="243">
        <f t="shared" si="1"/>
        <v>555894</v>
      </c>
      <c r="AK60" s="249">
        <v>574238</v>
      </c>
      <c r="AL60" s="249">
        <v>591446</v>
      </c>
      <c r="AM60" s="249">
        <v>599025</v>
      </c>
      <c r="AN60" s="249">
        <v>545763</v>
      </c>
      <c r="AO60" s="243">
        <v>545763</v>
      </c>
      <c r="AP60" s="249">
        <v>631782</v>
      </c>
      <c r="AQ60" s="249">
        <v>660036</v>
      </c>
      <c r="AR60" s="249">
        <v>972909</v>
      </c>
      <c r="AS60" s="249">
        <v>999010</v>
      </c>
      <c r="AT60" s="243">
        <v>999010</v>
      </c>
      <c r="AU60" s="249">
        <v>1006649</v>
      </c>
      <c r="AV60" s="249">
        <v>1072102</v>
      </c>
      <c r="AW60" s="249">
        <v>1174022</v>
      </c>
      <c r="AX60" s="249">
        <v>1126767</v>
      </c>
      <c r="AY60" s="249">
        <v>1126767</v>
      </c>
      <c r="AZ60" s="249">
        <v>1157869</v>
      </c>
      <c r="BA60" s="249">
        <v>1244186</v>
      </c>
      <c r="BB60" s="453">
        <v>1293195</v>
      </c>
      <c r="BC60" s="453">
        <v>1391836</v>
      </c>
      <c r="BD60" s="453">
        <v>1391836</v>
      </c>
      <c r="BE60" s="468">
        <v>1331359</v>
      </c>
      <c r="BF60" s="468">
        <v>1340519</v>
      </c>
      <c r="BG60" s="468">
        <v>1398932</v>
      </c>
      <c r="BH60" s="453">
        <v>1274036</v>
      </c>
      <c r="BI60" s="453">
        <v>1274036</v>
      </c>
    </row>
    <row r="61" spans="2:61">
      <c r="B61" s="252" t="s">
        <v>110</v>
      </c>
      <c r="D61" s="318"/>
      <c r="E61" s="277" t="s">
        <v>125</v>
      </c>
      <c r="F61" s="249">
        <v>9048.5169999999998</v>
      </c>
      <c r="G61" s="249">
        <v>8879.2690000000002</v>
      </c>
      <c r="H61" s="249">
        <v>12606.655000000001</v>
      </c>
      <c r="I61" s="249">
        <v>8038.9849999999997</v>
      </c>
      <c r="J61" s="249">
        <v>8038.9849999999997</v>
      </c>
      <c r="K61" s="249">
        <v>8038.9849999999997</v>
      </c>
      <c r="L61" s="249">
        <v>12865.72</v>
      </c>
      <c r="M61" s="249">
        <v>12562.85</v>
      </c>
      <c r="N61" s="249">
        <v>12259.98</v>
      </c>
      <c r="O61" s="249">
        <v>12259.98</v>
      </c>
      <c r="P61" s="249">
        <v>11819.093000000001</v>
      </c>
      <c r="Q61" s="249">
        <v>11488.619000000001</v>
      </c>
      <c r="R61" s="249">
        <v>7641.4470000000001</v>
      </c>
      <c r="S61" s="249">
        <v>10767.165999999999</v>
      </c>
      <c r="T61" s="249">
        <v>0</v>
      </c>
      <c r="U61" s="249">
        <v>11204.645</v>
      </c>
      <c r="V61" s="249">
        <v>11063.374</v>
      </c>
      <c r="W61" s="249">
        <v>12671.64</v>
      </c>
      <c r="X61" s="249">
        <v>11501.379000000001</v>
      </c>
      <c r="Y61" s="249">
        <v>0</v>
      </c>
      <c r="Z61" s="249">
        <v>11014</v>
      </c>
      <c r="AA61" s="249">
        <v>6146.6559999999999</v>
      </c>
      <c r="AB61" s="249">
        <v>17899</v>
      </c>
      <c r="AC61" s="243">
        <v>0</v>
      </c>
      <c r="AD61" s="249">
        <v>0</v>
      </c>
      <c r="AE61" s="249">
        <f t="shared" si="0"/>
        <v>0</v>
      </c>
      <c r="AF61" s="249">
        <v>0</v>
      </c>
      <c r="AG61" s="249">
        <v>0</v>
      </c>
      <c r="AH61" s="249">
        <v>0</v>
      </c>
      <c r="AI61" s="249">
        <v>0</v>
      </c>
      <c r="AJ61" s="249">
        <v>0</v>
      </c>
      <c r="AK61" s="249">
        <v>0</v>
      </c>
      <c r="AL61" s="249">
        <v>0</v>
      </c>
      <c r="AM61" s="249">
        <v>0</v>
      </c>
      <c r="AN61" s="249">
        <v>0</v>
      </c>
      <c r="AO61" s="249">
        <v>0</v>
      </c>
      <c r="AP61" s="249">
        <v>0</v>
      </c>
      <c r="AQ61" s="249">
        <v>0</v>
      </c>
      <c r="AR61" s="249">
        <v>0</v>
      </c>
      <c r="AS61" s="249">
        <v>0</v>
      </c>
      <c r="AT61" s="249">
        <v>0</v>
      </c>
      <c r="AU61" s="247">
        <v>0</v>
      </c>
      <c r="AV61" s="247">
        <v>0</v>
      </c>
      <c r="AW61" s="247">
        <v>0</v>
      </c>
      <c r="AX61" s="249">
        <v>0</v>
      </c>
      <c r="AY61" s="249">
        <v>0</v>
      </c>
      <c r="AZ61" s="249">
        <v>0</v>
      </c>
      <c r="BA61" s="249">
        <v>0</v>
      </c>
      <c r="BB61" s="455">
        <v>0</v>
      </c>
      <c r="BC61" s="455">
        <v>0</v>
      </c>
      <c r="BD61" s="455">
        <v>0</v>
      </c>
      <c r="BE61" s="455">
        <v>0</v>
      </c>
      <c r="BF61" s="455">
        <v>0</v>
      </c>
      <c r="BG61" s="455">
        <v>0</v>
      </c>
      <c r="BH61" s="455">
        <v>0</v>
      </c>
      <c r="BI61" s="455">
        <v>0</v>
      </c>
    </row>
    <row r="62" spans="2:61">
      <c r="B62" s="252" t="s">
        <v>111</v>
      </c>
      <c r="D62" s="318"/>
      <c r="E62" s="277" t="s">
        <v>125</v>
      </c>
      <c r="F62" s="247">
        <v>0</v>
      </c>
      <c r="G62" s="247">
        <v>0</v>
      </c>
      <c r="H62" s="247">
        <v>0</v>
      </c>
      <c r="I62" s="247">
        <v>0</v>
      </c>
      <c r="J62" s="249">
        <v>0</v>
      </c>
      <c r="K62" s="249">
        <v>0</v>
      </c>
      <c r="L62" s="249">
        <v>0</v>
      </c>
      <c r="M62" s="249">
        <v>0</v>
      </c>
      <c r="N62" s="249">
        <v>0</v>
      </c>
      <c r="O62" s="249">
        <v>0</v>
      </c>
      <c r="P62" s="249">
        <v>0</v>
      </c>
      <c r="Q62" s="249">
        <v>0</v>
      </c>
      <c r="R62" s="249">
        <v>0</v>
      </c>
      <c r="S62" s="249">
        <v>0</v>
      </c>
      <c r="T62" s="249">
        <v>5314</v>
      </c>
      <c r="U62" s="249">
        <v>0</v>
      </c>
      <c r="V62" s="249">
        <v>0</v>
      </c>
      <c r="W62" s="249">
        <v>0</v>
      </c>
      <c r="X62" s="249">
        <v>0</v>
      </c>
      <c r="Y62" s="249">
        <v>6550</v>
      </c>
      <c r="Z62" s="249">
        <v>39384</v>
      </c>
      <c r="AA62" s="249">
        <v>38212</v>
      </c>
      <c r="AB62" s="249">
        <v>36123</v>
      </c>
      <c r="AC62" s="243">
        <v>35996</v>
      </c>
      <c r="AD62" s="243">
        <v>35996</v>
      </c>
      <c r="AE62" s="243">
        <f t="shared" si="0"/>
        <v>35996</v>
      </c>
      <c r="AF62" s="249">
        <v>39447</v>
      </c>
      <c r="AG62" s="249">
        <v>33668</v>
      </c>
      <c r="AH62" s="249">
        <v>35195</v>
      </c>
      <c r="AI62" s="249">
        <v>45499</v>
      </c>
      <c r="AJ62" s="243">
        <f t="shared" si="1"/>
        <v>45499</v>
      </c>
      <c r="AK62" s="249">
        <v>43462</v>
      </c>
      <c r="AL62" s="249">
        <v>44591</v>
      </c>
      <c r="AM62" s="249">
        <v>39730</v>
      </c>
      <c r="AN62" s="249">
        <v>36106</v>
      </c>
      <c r="AO62" s="243">
        <v>36106</v>
      </c>
      <c r="AP62" s="249">
        <v>39591</v>
      </c>
      <c r="AQ62" s="249">
        <v>40801</v>
      </c>
      <c r="AR62" s="249">
        <v>58098</v>
      </c>
      <c r="AS62" s="249">
        <v>65872</v>
      </c>
      <c r="AT62" s="243">
        <v>65872</v>
      </c>
      <c r="AU62" s="249">
        <v>66563</v>
      </c>
      <c r="AV62" s="249">
        <v>96147</v>
      </c>
      <c r="AW62" s="249">
        <v>101583</v>
      </c>
      <c r="AX62" s="249">
        <v>87880</v>
      </c>
      <c r="AY62" s="249">
        <v>87880</v>
      </c>
      <c r="AZ62" s="249">
        <v>86105</v>
      </c>
      <c r="BA62" s="249">
        <v>89451</v>
      </c>
      <c r="BB62" s="453">
        <v>91903</v>
      </c>
      <c r="BC62" s="453">
        <v>103334</v>
      </c>
      <c r="BD62" s="453">
        <v>103334</v>
      </c>
      <c r="BE62" s="468">
        <v>102773</v>
      </c>
      <c r="BF62" s="468">
        <v>108953</v>
      </c>
      <c r="BG62" s="468">
        <v>120778</v>
      </c>
      <c r="BH62" s="453">
        <v>112295</v>
      </c>
      <c r="BI62" s="453">
        <v>112295</v>
      </c>
    </row>
    <row r="63" spans="2:61">
      <c r="B63" s="252" t="s">
        <v>112</v>
      </c>
      <c r="D63" s="318"/>
      <c r="E63" s="277" t="s">
        <v>125</v>
      </c>
      <c r="F63" s="249">
        <v>407132.49200000003</v>
      </c>
      <c r="G63" s="249">
        <v>0</v>
      </c>
      <c r="H63" s="249">
        <v>0</v>
      </c>
      <c r="I63" s="249">
        <v>0</v>
      </c>
      <c r="J63" s="249">
        <v>0</v>
      </c>
      <c r="K63" s="249">
        <v>0</v>
      </c>
      <c r="L63" s="249">
        <v>0</v>
      </c>
      <c r="M63" s="249">
        <v>0</v>
      </c>
      <c r="N63" s="249">
        <v>0</v>
      </c>
      <c r="O63" s="249">
        <v>0</v>
      </c>
      <c r="P63" s="249">
        <v>0</v>
      </c>
      <c r="Q63" s="249">
        <v>0</v>
      </c>
      <c r="R63" s="249">
        <v>0</v>
      </c>
      <c r="S63" s="249">
        <v>0</v>
      </c>
      <c r="T63" s="249">
        <v>0</v>
      </c>
      <c r="U63" s="249">
        <v>0</v>
      </c>
      <c r="V63" s="249">
        <v>0</v>
      </c>
      <c r="W63" s="249">
        <v>0</v>
      </c>
      <c r="X63" s="249">
        <v>0</v>
      </c>
      <c r="Y63" s="249">
        <v>0</v>
      </c>
      <c r="Z63" s="249">
        <v>0</v>
      </c>
      <c r="AA63" s="249">
        <v>0</v>
      </c>
      <c r="AB63" s="249">
        <v>0</v>
      </c>
      <c r="AC63" s="243">
        <v>0</v>
      </c>
      <c r="AD63" s="249">
        <v>0</v>
      </c>
      <c r="AE63" s="249">
        <f t="shared" si="0"/>
        <v>0</v>
      </c>
      <c r="AF63" s="249">
        <v>0</v>
      </c>
      <c r="AG63" s="249">
        <v>0</v>
      </c>
      <c r="AH63" s="249">
        <v>0</v>
      </c>
      <c r="AI63" s="249">
        <v>0</v>
      </c>
      <c r="AJ63" s="249">
        <v>0</v>
      </c>
      <c r="AK63" s="249">
        <v>0</v>
      </c>
      <c r="AL63" s="249">
        <v>0</v>
      </c>
      <c r="AM63" s="249">
        <v>0</v>
      </c>
      <c r="AN63" s="249">
        <v>0</v>
      </c>
      <c r="AO63" s="249">
        <v>0</v>
      </c>
      <c r="AP63" s="249">
        <v>0</v>
      </c>
      <c r="AQ63" s="249">
        <v>0</v>
      </c>
      <c r="AR63" s="249">
        <v>0</v>
      </c>
      <c r="AS63" s="249">
        <v>0</v>
      </c>
      <c r="AT63" s="249">
        <v>0</v>
      </c>
      <c r="AU63" s="247">
        <v>0</v>
      </c>
      <c r="AV63" s="247">
        <v>0</v>
      </c>
      <c r="AW63" s="247">
        <v>0</v>
      </c>
      <c r="AX63" s="249">
        <v>0</v>
      </c>
      <c r="AY63" s="249">
        <v>0</v>
      </c>
      <c r="AZ63" s="249">
        <v>0</v>
      </c>
      <c r="BA63" s="249">
        <v>0</v>
      </c>
      <c r="BB63" s="455">
        <v>0</v>
      </c>
      <c r="BC63" s="455">
        <v>0</v>
      </c>
      <c r="BD63" s="455">
        <v>0</v>
      </c>
      <c r="BE63" s="455">
        <v>0</v>
      </c>
      <c r="BF63" s="455">
        <v>0</v>
      </c>
      <c r="BG63" s="455">
        <v>0</v>
      </c>
      <c r="BH63" s="455">
        <v>0</v>
      </c>
      <c r="BI63" s="455">
        <v>0</v>
      </c>
    </row>
    <row r="64" spans="2:61">
      <c r="B64" s="252" t="s">
        <v>113</v>
      </c>
      <c r="D64" s="318"/>
      <c r="E64" s="277" t="s">
        <v>125</v>
      </c>
      <c r="F64" s="249">
        <v>0</v>
      </c>
      <c r="G64" s="249">
        <v>0</v>
      </c>
      <c r="H64" s="249">
        <v>0</v>
      </c>
      <c r="I64" s="249">
        <v>0</v>
      </c>
      <c r="J64" s="249">
        <v>0</v>
      </c>
      <c r="K64" s="249">
        <v>0</v>
      </c>
      <c r="L64" s="249">
        <v>1005079.889</v>
      </c>
      <c r="M64" s="249">
        <v>827246.03799999994</v>
      </c>
      <c r="N64" s="249">
        <v>738572.30599999998</v>
      </c>
      <c r="O64" s="249">
        <v>738572.30599999998</v>
      </c>
      <c r="P64" s="249">
        <v>616794.74899999995</v>
      </c>
      <c r="Q64" s="249">
        <v>553016.93099999998</v>
      </c>
      <c r="R64" s="249">
        <v>504471.93400000001</v>
      </c>
      <c r="S64" s="249">
        <v>581577.50100000005</v>
      </c>
      <c r="T64" s="249">
        <v>581577.50100000005</v>
      </c>
      <c r="U64" s="249">
        <v>557042.50100000005</v>
      </c>
      <c r="V64" s="249">
        <v>596890.00100000005</v>
      </c>
      <c r="W64" s="249">
        <v>544605.00100000005</v>
      </c>
      <c r="X64" s="249">
        <v>480250.00099999999</v>
      </c>
      <c r="Y64" s="249">
        <v>480250.00099999999</v>
      </c>
      <c r="Z64" s="249">
        <v>320298</v>
      </c>
      <c r="AA64" s="249">
        <v>165383.66500000001</v>
      </c>
      <c r="AB64" s="249">
        <v>0</v>
      </c>
      <c r="AC64" s="243">
        <v>0</v>
      </c>
      <c r="AD64" s="249">
        <v>0</v>
      </c>
      <c r="AE64" s="249">
        <f t="shared" si="0"/>
        <v>0</v>
      </c>
      <c r="AF64" s="249">
        <v>0</v>
      </c>
      <c r="AG64" s="249">
        <v>0</v>
      </c>
      <c r="AH64" s="249">
        <v>0</v>
      </c>
      <c r="AI64" s="249">
        <v>0</v>
      </c>
      <c r="AJ64" s="249">
        <v>0</v>
      </c>
      <c r="AK64" s="249">
        <v>0</v>
      </c>
      <c r="AL64" s="249">
        <v>0</v>
      </c>
      <c r="AM64" s="249">
        <v>0</v>
      </c>
      <c r="AN64" s="249">
        <v>0</v>
      </c>
      <c r="AO64" s="249">
        <v>0</v>
      </c>
      <c r="AP64" s="249">
        <v>0</v>
      </c>
      <c r="AQ64" s="249">
        <v>0</v>
      </c>
      <c r="AR64" s="249">
        <v>0</v>
      </c>
      <c r="AS64" s="249">
        <v>0</v>
      </c>
      <c r="AT64" s="249">
        <v>0</v>
      </c>
      <c r="AU64" s="247">
        <v>0</v>
      </c>
      <c r="AV64" s="247">
        <v>0</v>
      </c>
      <c r="AW64" s="247">
        <v>0</v>
      </c>
      <c r="AX64" s="249">
        <v>0</v>
      </c>
      <c r="AY64" s="249">
        <v>0</v>
      </c>
      <c r="AZ64" s="249">
        <v>0</v>
      </c>
      <c r="BA64" s="249">
        <v>0</v>
      </c>
      <c r="BB64" s="455">
        <v>0</v>
      </c>
      <c r="BC64" s="455">
        <v>0</v>
      </c>
      <c r="BD64" s="455">
        <v>0</v>
      </c>
      <c r="BE64" s="455">
        <v>0</v>
      </c>
      <c r="BF64" s="455">
        <v>0</v>
      </c>
      <c r="BG64" s="455">
        <v>0</v>
      </c>
      <c r="BH64" s="455">
        <v>0</v>
      </c>
      <c r="BI64" s="455">
        <v>0</v>
      </c>
    </row>
    <row r="65" spans="2:61">
      <c r="B65" s="252" t="s">
        <v>114</v>
      </c>
      <c r="D65" s="318"/>
      <c r="E65" s="277" t="s">
        <v>125</v>
      </c>
      <c r="F65" s="249">
        <v>12004.419</v>
      </c>
      <c r="G65" s="249">
        <v>11959.93</v>
      </c>
      <c r="H65" s="249">
        <v>14438.494000000001</v>
      </c>
      <c r="I65" s="249">
        <v>21186.312000000002</v>
      </c>
      <c r="J65" s="249">
        <v>21186.312000000002</v>
      </c>
      <c r="K65" s="249">
        <v>21234.32</v>
      </c>
      <c r="L65" s="249">
        <v>27961.668000000001</v>
      </c>
      <c r="M65" s="249">
        <v>47342.366000000002</v>
      </c>
      <c r="N65" s="249">
        <v>52509.205000000002</v>
      </c>
      <c r="O65" s="249">
        <v>52509.205000000002</v>
      </c>
      <c r="P65" s="249">
        <v>49756.315000000002</v>
      </c>
      <c r="Q65" s="249">
        <v>50728.398000000001</v>
      </c>
      <c r="R65" s="249">
        <v>49776.862999999998</v>
      </c>
      <c r="S65" s="249">
        <v>46426.822999999997</v>
      </c>
      <c r="T65" s="249">
        <v>51879</v>
      </c>
      <c r="U65" s="249">
        <v>49129.692999999999</v>
      </c>
      <c r="V65" s="249">
        <v>45713.245999999999</v>
      </c>
      <c r="W65" s="249">
        <v>25118.257000000001</v>
      </c>
      <c r="X65" s="249">
        <v>40261.964999999997</v>
      </c>
      <c r="Y65" s="249">
        <v>45213</v>
      </c>
      <c r="Z65" s="249">
        <v>33082</v>
      </c>
      <c r="AA65" s="249">
        <v>32631</v>
      </c>
      <c r="AB65" s="249">
        <v>31876</v>
      </c>
      <c r="AC65" s="243">
        <v>43694</v>
      </c>
      <c r="AD65" s="249">
        <v>0</v>
      </c>
      <c r="AE65" s="249">
        <f t="shared" si="0"/>
        <v>0</v>
      </c>
      <c r="AF65" s="249">
        <v>0</v>
      </c>
      <c r="AG65" s="249">
        <v>0</v>
      </c>
      <c r="AH65" s="249">
        <v>0</v>
      </c>
      <c r="AI65" s="249">
        <v>0</v>
      </c>
      <c r="AJ65" s="249">
        <v>0</v>
      </c>
      <c r="AK65" s="249">
        <v>0</v>
      </c>
      <c r="AL65" s="249">
        <v>0</v>
      </c>
      <c r="AM65" s="249">
        <v>0</v>
      </c>
      <c r="AN65" s="249">
        <v>0</v>
      </c>
      <c r="AO65" s="249">
        <v>0</v>
      </c>
      <c r="AP65" s="249">
        <v>0</v>
      </c>
      <c r="AQ65" s="249">
        <v>0</v>
      </c>
      <c r="AR65" s="249">
        <v>0</v>
      </c>
      <c r="AS65" s="249">
        <v>0</v>
      </c>
      <c r="AT65" s="249">
        <v>0</v>
      </c>
      <c r="AU65" s="247">
        <v>0</v>
      </c>
      <c r="AV65" s="247">
        <v>0</v>
      </c>
      <c r="AW65" s="247">
        <v>0</v>
      </c>
      <c r="AX65" s="249">
        <v>0</v>
      </c>
      <c r="AY65" s="249">
        <v>0</v>
      </c>
      <c r="AZ65" s="249">
        <v>0</v>
      </c>
      <c r="BA65" s="249">
        <v>0</v>
      </c>
      <c r="BB65" s="455">
        <v>0</v>
      </c>
      <c r="BC65" s="455">
        <v>0</v>
      </c>
      <c r="BD65" s="455">
        <v>0</v>
      </c>
      <c r="BE65" s="455">
        <v>0</v>
      </c>
      <c r="BF65" s="455">
        <v>0</v>
      </c>
      <c r="BG65" s="455">
        <v>0</v>
      </c>
      <c r="BH65" s="455">
        <v>0</v>
      </c>
      <c r="BI65" s="455">
        <v>0</v>
      </c>
    </row>
    <row r="66" spans="2:61">
      <c r="B66" s="252" t="s">
        <v>115</v>
      </c>
      <c r="D66" s="318"/>
      <c r="E66" s="277" t="s">
        <v>125</v>
      </c>
      <c r="F66" s="247">
        <v>0</v>
      </c>
      <c r="G66" s="247">
        <v>0</v>
      </c>
      <c r="H66" s="247">
        <v>0</v>
      </c>
      <c r="I66" s="247">
        <v>0</v>
      </c>
      <c r="J66" s="249">
        <v>0</v>
      </c>
      <c r="K66" s="249">
        <v>0</v>
      </c>
      <c r="L66" s="249">
        <v>0</v>
      </c>
      <c r="M66" s="249">
        <v>0</v>
      </c>
      <c r="N66" s="249">
        <v>0</v>
      </c>
      <c r="O66" s="249">
        <v>0</v>
      </c>
      <c r="P66" s="249">
        <v>0</v>
      </c>
      <c r="Q66" s="249">
        <v>0</v>
      </c>
      <c r="R66" s="249">
        <v>0</v>
      </c>
      <c r="S66" s="249">
        <v>0</v>
      </c>
      <c r="T66" s="249">
        <v>0</v>
      </c>
      <c r="U66" s="249">
        <v>0</v>
      </c>
      <c r="V66" s="249">
        <v>0</v>
      </c>
      <c r="W66" s="249">
        <v>0</v>
      </c>
      <c r="X66" s="249">
        <v>0</v>
      </c>
      <c r="Y66" s="249">
        <v>0</v>
      </c>
      <c r="Z66" s="249">
        <v>0</v>
      </c>
      <c r="AA66" s="249">
        <v>0</v>
      </c>
      <c r="AB66" s="249">
        <v>0</v>
      </c>
      <c r="AC66" s="249">
        <v>0</v>
      </c>
      <c r="AD66" s="243">
        <v>16365</v>
      </c>
      <c r="AE66" s="243">
        <f t="shared" si="0"/>
        <v>16365</v>
      </c>
      <c r="AF66" s="249">
        <v>27023</v>
      </c>
      <c r="AG66" s="249">
        <v>24193</v>
      </c>
      <c r="AH66" s="249">
        <v>23488</v>
      </c>
      <c r="AI66" s="249">
        <v>32963</v>
      </c>
      <c r="AJ66" s="249">
        <f t="shared" si="1"/>
        <v>32963</v>
      </c>
      <c r="AK66" s="249">
        <v>27491</v>
      </c>
      <c r="AL66" s="249">
        <v>25919</v>
      </c>
      <c r="AM66" s="249">
        <v>25067</v>
      </c>
      <c r="AN66" s="249">
        <v>15915</v>
      </c>
      <c r="AO66" s="249">
        <v>15915</v>
      </c>
      <c r="AP66" s="249">
        <v>16393</v>
      </c>
      <c r="AQ66" s="249">
        <v>15666</v>
      </c>
      <c r="AR66" s="249">
        <v>16478</v>
      </c>
      <c r="AS66" s="249">
        <v>15080</v>
      </c>
      <c r="AT66" s="249">
        <v>15080</v>
      </c>
      <c r="AU66" s="249">
        <v>14956</v>
      </c>
      <c r="AV66" s="249">
        <v>15336</v>
      </c>
      <c r="AW66" s="249">
        <v>16489</v>
      </c>
      <c r="AX66" s="249">
        <v>18743</v>
      </c>
      <c r="AY66" s="249">
        <v>18743</v>
      </c>
      <c r="AZ66" s="249">
        <v>17361</v>
      </c>
      <c r="BA66" s="249">
        <v>19477</v>
      </c>
      <c r="BB66" s="453">
        <v>19742</v>
      </c>
      <c r="BC66" s="453">
        <v>7096</v>
      </c>
      <c r="BD66" s="453">
        <v>7096</v>
      </c>
      <c r="BE66" s="468">
        <v>6630</v>
      </c>
      <c r="BF66" s="468">
        <v>8523</v>
      </c>
      <c r="BG66" s="468">
        <v>1942</v>
      </c>
      <c r="BH66" s="453">
        <v>1081</v>
      </c>
      <c r="BI66" s="453">
        <v>1081</v>
      </c>
    </row>
    <row r="67" spans="2:61">
      <c r="B67" s="252" t="s">
        <v>114</v>
      </c>
      <c r="D67" s="318"/>
      <c r="E67" s="277" t="s">
        <v>125</v>
      </c>
      <c r="F67" s="247">
        <v>0</v>
      </c>
      <c r="G67" s="247">
        <v>0</v>
      </c>
      <c r="H67" s="247">
        <v>0</v>
      </c>
      <c r="I67" s="247">
        <v>0</v>
      </c>
      <c r="J67" s="249">
        <v>0</v>
      </c>
      <c r="K67" s="249">
        <v>0</v>
      </c>
      <c r="L67" s="249">
        <v>0</v>
      </c>
      <c r="M67" s="249">
        <v>0</v>
      </c>
      <c r="N67" s="249">
        <v>0</v>
      </c>
      <c r="O67" s="249">
        <v>0</v>
      </c>
      <c r="P67" s="249">
        <v>0</v>
      </c>
      <c r="Q67" s="249">
        <v>0</v>
      </c>
      <c r="R67" s="249">
        <v>0</v>
      </c>
      <c r="S67" s="249">
        <v>0</v>
      </c>
      <c r="T67" s="249">
        <v>0</v>
      </c>
      <c r="U67" s="249">
        <v>0</v>
      </c>
      <c r="V67" s="249">
        <v>0</v>
      </c>
      <c r="W67" s="249">
        <v>0</v>
      </c>
      <c r="X67" s="249">
        <v>0</v>
      </c>
      <c r="Y67" s="249">
        <v>0</v>
      </c>
      <c r="Z67" s="249">
        <v>0</v>
      </c>
      <c r="AA67" s="249">
        <v>0</v>
      </c>
      <c r="AB67" s="249">
        <v>0</v>
      </c>
      <c r="AC67" s="249">
        <v>0</v>
      </c>
      <c r="AD67" s="243">
        <v>27329</v>
      </c>
      <c r="AE67" s="243">
        <f t="shared" si="0"/>
        <v>27329</v>
      </c>
      <c r="AF67" s="249">
        <v>19783</v>
      </c>
      <c r="AG67" s="249">
        <v>18166</v>
      </c>
      <c r="AH67" s="249">
        <v>18783</v>
      </c>
      <c r="AI67" s="249">
        <v>28831</v>
      </c>
      <c r="AJ67" s="249">
        <f t="shared" si="1"/>
        <v>28831</v>
      </c>
      <c r="AK67" s="249">
        <v>28262</v>
      </c>
      <c r="AL67" s="249">
        <v>54084</v>
      </c>
      <c r="AM67" s="249">
        <v>53328</v>
      </c>
      <c r="AN67" s="249">
        <v>39229</v>
      </c>
      <c r="AO67" s="249">
        <v>39229</v>
      </c>
      <c r="AP67" s="249">
        <v>38218</v>
      </c>
      <c r="AQ67" s="249">
        <v>37560</v>
      </c>
      <c r="AR67" s="249">
        <v>36988</v>
      </c>
      <c r="AS67" s="249">
        <v>41548</v>
      </c>
      <c r="AT67" s="249">
        <v>41548</v>
      </c>
      <c r="AU67" s="249">
        <v>39757</v>
      </c>
      <c r="AV67" s="249">
        <v>38831</v>
      </c>
      <c r="AW67" s="249">
        <v>38507</v>
      </c>
      <c r="AX67" s="249">
        <v>37777</v>
      </c>
      <c r="AY67" s="249">
        <v>37777</v>
      </c>
      <c r="AZ67" s="249">
        <v>36662</v>
      </c>
      <c r="BA67" s="249">
        <v>45548</v>
      </c>
      <c r="BB67" s="453">
        <v>40212</v>
      </c>
      <c r="BC67" s="453">
        <v>36175</v>
      </c>
      <c r="BD67" s="453">
        <v>36175</v>
      </c>
      <c r="BE67" s="468">
        <v>34611</v>
      </c>
      <c r="BF67" s="468">
        <v>33963</v>
      </c>
      <c r="BG67" s="468">
        <v>76357</v>
      </c>
      <c r="BH67" s="453">
        <v>67808</v>
      </c>
      <c r="BI67" s="453">
        <v>67808</v>
      </c>
    </row>
    <row r="68" spans="2:61">
      <c r="B68" s="260"/>
      <c r="C68" s="260"/>
      <c r="D68" s="260"/>
      <c r="E68" s="230" t="s">
        <v>125</v>
      </c>
      <c r="F68" s="250">
        <f>SUM(F57:F65)</f>
        <v>3321516.4520000005</v>
      </c>
      <c r="G68" s="250">
        <f>SUM(G57:G65)</f>
        <v>2932475.6340000005</v>
      </c>
      <c r="H68" s="250">
        <f>SUM(H57:H65)</f>
        <v>4040140.1629999997</v>
      </c>
      <c r="I68" s="250">
        <f>SUM(I57:I65)</f>
        <v>3330345.3679999998</v>
      </c>
      <c r="J68" s="134">
        <f>SUM(J57:J67)</f>
        <v>3330345.3679999998</v>
      </c>
      <c r="K68" s="250">
        <f t="shared" ref="K68:X68" si="28">SUM(K57:K65)</f>
        <v>3326642.8129999992</v>
      </c>
      <c r="L68" s="250">
        <f t="shared" si="28"/>
        <v>4276581.8599999994</v>
      </c>
      <c r="M68" s="250">
        <f t="shared" si="28"/>
        <v>4058656.6179999993</v>
      </c>
      <c r="N68" s="250">
        <f t="shared" si="28"/>
        <v>3913414.6129999999</v>
      </c>
      <c r="O68" s="134">
        <f t="shared" si="28"/>
        <v>3913414.6129999999</v>
      </c>
      <c r="P68" s="250">
        <f t="shared" si="28"/>
        <v>3638078.6839999994</v>
      </c>
      <c r="Q68" s="250">
        <f t="shared" si="28"/>
        <v>4605274.3670000006</v>
      </c>
      <c r="R68" s="250">
        <f t="shared" si="28"/>
        <v>4510355.75</v>
      </c>
      <c r="S68" s="140">
        <f t="shared" si="28"/>
        <v>4640396.0610000007</v>
      </c>
      <c r="T68" s="134">
        <f t="shared" si="28"/>
        <v>4640395.585</v>
      </c>
      <c r="U68" s="250">
        <f t="shared" si="28"/>
        <v>4332118.8760000002</v>
      </c>
      <c r="V68" s="250">
        <f t="shared" si="28"/>
        <v>4880337.0790000008</v>
      </c>
      <c r="W68" s="250">
        <f t="shared" si="28"/>
        <v>4882889.0520000001</v>
      </c>
      <c r="X68" s="250">
        <f t="shared" si="28"/>
        <v>5064055.7079999996</v>
      </c>
      <c r="Y68" s="134">
        <v>5064056</v>
      </c>
      <c r="Z68" s="250">
        <v>4844483</v>
      </c>
      <c r="AA68" s="250">
        <v>4713757</v>
      </c>
      <c r="AB68" s="250">
        <f>SUM(AB57:AB65)</f>
        <v>4599056</v>
      </c>
      <c r="AC68" s="292">
        <f>SUM(AC57:AC65)</f>
        <v>4446817</v>
      </c>
      <c r="AD68" s="292">
        <f>SUM(AD57:AD67)</f>
        <v>4446817</v>
      </c>
      <c r="AE68" s="293">
        <f t="shared" si="0"/>
        <v>4446817</v>
      </c>
      <c r="AF68" s="250">
        <f>SUM(AF57:AF67)</f>
        <v>5069469</v>
      </c>
      <c r="AG68" s="250">
        <v>4461318</v>
      </c>
      <c r="AH68" s="250">
        <f>SUM(AH57:AH67)</f>
        <v>4707839</v>
      </c>
      <c r="AI68" s="292">
        <f>SUM(AI57:AI67)</f>
        <v>4683233</v>
      </c>
      <c r="AJ68" s="293">
        <f t="shared" si="1"/>
        <v>4683233</v>
      </c>
      <c r="AK68" s="250">
        <f>SUM(AK57:AK67)</f>
        <v>4667766</v>
      </c>
      <c r="AL68" s="250">
        <f>SUM(AL57:AL67)</f>
        <v>4675631</v>
      </c>
      <c r="AM68" s="250">
        <v>4630978</v>
      </c>
      <c r="AN68" s="250">
        <v>4121296</v>
      </c>
      <c r="AO68" s="293">
        <v>4121296</v>
      </c>
      <c r="AP68" s="250">
        <v>4466860</v>
      </c>
      <c r="AQ68" s="250">
        <v>4559049</v>
      </c>
      <c r="AR68" s="250">
        <v>5286249</v>
      </c>
      <c r="AS68" s="250">
        <v>5174219</v>
      </c>
      <c r="AT68" s="293">
        <v>5174219</v>
      </c>
      <c r="AU68" s="134">
        <v>4972375</v>
      </c>
      <c r="AV68" s="134">
        <v>5044985</v>
      </c>
      <c r="AW68" s="134">
        <v>5280330</v>
      </c>
      <c r="AX68" s="134">
        <f>SUM(AX57:AX67)</f>
        <v>5014097</v>
      </c>
      <c r="AY68" s="134">
        <f>SUM(AY57:AY67)</f>
        <v>5014097</v>
      </c>
      <c r="AZ68" s="134">
        <f t="shared" ref="AZ68" si="29">SUM(AZ57:AZ67)</f>
        <v>5221584</v>
      </c>
      <c r="BA68" s="134">
        <f>SUM(BA57:BA67)</f>
        <v>5448731</v>
      </c>
      <c r="BB68" s="134">
        <f>SUM(BB57:BB67)</f>
        <v>5214296</v>
      </c>
      <c r="BC68" s="134">
        <f t="shared" ref="BC68:BF68" si="30">SUM(BC57:BC67)</f>
        <v>5566680</v>
      </c>
      <c r="BD68" s="134">
        <f t="shared" si="30"/>
        <v>5566680</v>
      </c>
      <c r="BE68" s="134">
        <f t="shared" si="30"/>
        <v>5388420</v>
      </c>
      <c r="BF68" s="134">
        <f t="shared" si="30"/>
        <v>5261478</v>
      </c>
      <c r="BG68" s="134">
        <f t="shared" ref="BG68" si="31">SUM(BG57:BG67)</f>
        <v>5674431</v>
      </c>
      <c r="BH68" s="134">
        <v>5049728</v>
      </c>
      <c r="BI68" s="134">
        <v>5049728</v>
      </c>
    </row>
    <row r="69" spans="2:61">
      <c r="F69" s="249"/>
      <c r="G69" s="249"/>
      <c r="H69" s="249"/>
      <c r="I69" s="249"/>
      <c r="J69" s="247"/>
      <c r="K69" s="249"/>
      <c r="L69" s="249"/>
      <c r="M69" s="249"/>
      <c r="N69" s="249"/>
      <c r="O69" s="247"/>
      <c r="P69" s="249"/>
      <c r="Q69" s="249"/>
      <c r="R69" s="249"/>
      <c r="S69" s="138"/>
      <c r="T69" s="139"/>
      <c r="U69" s="249"/>
      <c r="V69" s="249"/>
      <c r="W69" s="249"/>
      <c r="X69" s="249"/>
      <c r="Y69" s="139"/>
      <c r="Z69" s="249"/>
      <c r="AA69" s="249"/>
      <c r="AB69" s="249"/>
      <c r="AC69" s="249"/>
      <c r="AD69" s="243"/>
      <c r="AE69" s="249"/>
      <c r="AF69" s="249"/>
      <c r="AG69" s="249"/>
      <c r="AH69" s="249"/>
      <c r="AI69" s="249"/>
      <c r="AJ69" s="248"/>
      <c r="AK69" s="249"/>
      <c r="AL69" s="249"/>
      <c r="AM69" s="249"/>
      <c r="AX69" s="318"/>
      <c r="AY69" s="318"/>
    </row>
    <row r="70" spans="2:61">
      <c r="B70" s="254" t="s">
        <v>116</v>
      </c>
      <c r="F70" s="249"/>
      <c r="G70" s="249"/>
      <c r="H70" s="249"/>
      <c r="I70" s="249"/>
      <c r="J70" s="247"/>
      <c r="K70" s="249"/>
      <c r="L70" s="249"/>
      <c r="M70" s="249"/>
      <c r="N70" s="249"/>
      <c r="O70" s="247"/>
      <c r="P70" s="249"/>
      <c r="Q70" s="249"/>
      <c r="R70" s="249"/>
      <c r="S70" s="138"/>
      <c r="T70" s="139"/>
      <c r="U70" s="249"/>
      <c r="V70" s="249"/>
      <c r="W70" s="249"/>
      <c r="X70" s="249"/>
      <c r="Y70" s="139"/>
      <c r="Z70" s="249"/>
      <c r="AA70" s="249"/>
      <c r="AB70" s="249"/>
      <c r="AC70" s="249"/>
      <c r="AD70" s="243"/>
      <c r="AE70" s="249"/>
      <c r="AF70" s="249"/>
      <c r="AG70" s="249"/>
      <c r="AH70" s="249"/>
      <c r="AI70" s="249"/>
      <c r="AJ70" s="248"/>
      <c r="AK70" s="249"/>
      <c r="AL70" s="249"/>
      <c r="AM70" s="249"/>
      <c r="AX70" s="318"/>
      <c r="AY70" s="318"/>
    </row>
    <row r="71" spans="2:61">
      <c r="B71" s="252" t="s">
        <v>117</v>
      </c>
      <c r="D71" s="318"/>
      <c r="E71" s="277" t="s">
        <v>125</v>
      </c>
      <c r="F71" s="249">
        <v>304313.62800000003</v>
      </c>
      <c r="G71" s="249">
        <v>225587.092</v>
      </c>
      <c r="H71" s="249">
        <v>396857.239</v>
      </c>
      <c r="I71" s="249">
        <v>296545.652</v>
      </c>
      <c r="J71" s="249">
        <v>296545.652</v>
      </c>
      <c r="K71" s="249">
        <v>315926.48499999999</v>
      </c>
      <c r="L71" s="249">
        <v>297644.86</v>
      </c>
      <c r="M71" s="249">
        <v>269467.73200000002</v>
      </c>
      <c r="N71" s="249">
        <v>366438.64899999998</v>
      </c>
      <c r="O71" s="249">
        <v>366438.64899999998</v>
      </c>
      <c r="P71" s="249">
        <v>386628.54399999999</v>
      </c>
      <c r="Q71" s="249">
        <v>247097.715</v>
      </c>
      <c r="R71" s="249">
        <v>875362.37600000005</v>
      </c>
      <c r="S71" s="249">
        <v>884140.27800000005</v>
      </c>
      <c r="T71" s="249">
        <v>884140.27800000005</v>
      </c>
      <c r="U71" s="249">
        <v>781829.07200000004</v>
      </c>
      <c r="V71" s="249">
        <v>920903.52</v>
      </c>
      <c r="W71" s="249">
        <v>494648.50199999998</v>
      </c>
      <c r="X71" s="249">
        <v>330590.07799999998</v>
      </c>
      <c r="Y71" s="249">
        <v>330590.07799999998</v>
      </c>
      <c r="Z71" s="249">
        <v>348226</v>
      </c>
      <c r="AA71" s="249">
        <v>285845.06099999999</v>
      </c>
      <c r="AB71" s="249">
        <v>264487</v>
      </c>
      <c r="AC71" s="243">
        <v>253428</v>
      </c>
      <c r="AD71" s="243">
        <v>253428</v>
      </c>
      <c r="AE71" s="243">
        <f t="shared" si="0"/>
        <v>253428</v>
      </c>
      <c r="AF71" s="249">
        <v>338571</v>
      </c>
      <c r="AG71" s="249">
        <v>380671</v>
      </c>
      <c r="AH71" s="249">
        <v>481500</v>
      </c>
      <c r="AI71" s="249">
        <v>361556</v>
      </c>
      <c r="AJ71" s="243">
        <f t="shared" si="1"/>
        <v>361556</v>
      </c>
      <c r="AK71" s="249">
        <v>407704</v>
      </c>
      <c r="AL71" s="249">
        <v>467769</v>
      </c>
      <c r="AM71" s="249">
        <v>414984</v>
      </c>
      <c r="AN71" s="249">
        <v>484980</v>
      </c>
      <c r="AO71" s="243">
        <v>484980</v>
      </c>
      <c r="AP71" s="249">
        <v>364328</v>
      </c>
      <c r="AQ71" s="249">
        <v>355985</v>
      </c>
      <c r="AR71" s="249">
        <v>378540</v>
      </c>
      <c r="AS71" s="249">
        <v>367443</v>
      </c>
      <c r="AT71" s="243">
        <v>367443</v>
      </c>
      <c r="AU71" s="249">
        <v>665997</v>
      </c>
      <c r="AV71" s="249">
        <v>452205</v>
      </c>
      <c r="AW71" s="249">
        <v>466803</v>
      </c>
      <c r="AX71" s="249">
        <v>391358</v>
      </c>
      <c r="AY71" s="249">
        <v>391358</v>
      </c>
      <c r="AZ71" s="249">
        <v>418703</v>
      </c>
      <c r="BA71" s="249">
        <v>328447</v>
      </c>
      <c r="BB71" s="453">
        <v>436007</v>
      </c>
      <c r="BC71" s="453">
        <v>323290</v>
      </c>
      <c r="BD71" s="453">
        <v>323290</v>
      </c>
      <c r="BE71" s="468">
        <v>396700</v>
      </c>
      <c r="BF71" s="468">
        <v>506780</v>
      </c>
      <c r="BG71" s="468">
        <v>444417</v>
      </c>
      <c r="BH71" s="453">
        <v>278423</v>
      </c>
      <c r="BI71" s="453">
        <v>278423</v>
      </c>
    </row>
    <row r="72" spans="2:61">
      <c r="B72" s="252" t="s">
        <v>108</v>
      </c>
      <c r="D72" s="318"/>
      <c r="E72" s="277" t="s">
        <v>125</v>
      </c>
      <c r="F72" s="249">
        <v>54151.468000000001</v>
      </c>
      <c r="G72" s="249">
        <v>59584.49</v>
      </c>
      <c r="H72" s="249">
        <v>102658.906</v>
      </c>
      <c r="I72" s="249">
        <v>116508.954</v>
      </c>
      <c r="J72" s="249">
        <v>116508.954</v>
      </c>
      <c r="K72" s="249">
        <v>118601.788</v>
      </c>
      <c r="L72" s="249">
        <v>119207.308</v>
      </c>
      <c r="M72" s="249">
        <v>109633.228</v>
      </c>
      <c r="N72" s="249">
        <v>94394.277000000002</v>
      </c>
      <c r="O72" s="249">
        <v>94394.277000000002</v>
      </c>
      <c r="P72" s="249">
        <v>82866.604000000007</v>
      </c>
      <c r="Q72" s="249">
        <v>78702.630999999994</v>
      </c>
      <c r="R72" s="249">
        <v>84693.638000000006</v>
      </c>
      <c r="S72" s="249">
        <v>78812.198999999993</v>
      </c>
      <c r="T72" s="249">
        <v>78812.198999999993</v>
      </c>
      <c r="U72" s="249">
        <v>80963.392999999996</v>
      </c>
      <c r="V72" s="249">
        <v>80387.885999999999</v>
      </c>
      <c r="W72" s="249">
        <v>96530.423999999999</v>
      </c>
      <c r="X72" s="249">
        <v>98470.933000000005</v>
      </c>
      <c r="Y72" s="249">
        <v>98470.933000000005</v>
      </c>
      <c r="Z72" s="249">
        <v>86520</v>
      </c>
      <c r="AA72" s="249">
        <v>65623.733999999997</v>
      </c>
      <c r="AB72" s="249">
        <v>63928</v>
      </c>
      <c r="AC72" s="243">
        <v>103538</v>
      </c>
      <c r="AD72" s="243">
        <v>103538</v>
      </c>
      <c r="AE72" s="243">
        <f t="shared" si="0"/>
        <v>103538</v>
      </c>
      <c r="AF72" s="249">
        <v>111214</v>
      </c>
      <c r="AG72" s="249">
        <v>104594</v>
      </c>
      <c r="AH72" s="249">
        <v>104865</v>
      </c>
      <c r="AI72" s="249">
        <v>63235</v>
      </c>
      <c r="AJ72" s="243">
        <f t="shared" si="1"/>
        <v>63235</v>
      </c>
      <c r="AK72" s="249">
        <v>60662</v>
      </c>
      <c r="AL72" s="249">
        <v>58960</v>
      </c>
      <c r="AM72" s="249">
        <v>55029</v>
      </c>
      <c r="AN72" s="249">
        <v>22309</v>
      </c>
      <c r="AO72" s="243">
        <v>22309</v>
      </c>
      <c r="AP72" s="249">
        <v>20209</v>
      </c>
      <c r="AQ72" s="249">
        <v>19377</v>
      </c>
      <c r="AR72" s="249">
        <v>53189</v>
      </c>
      <c r="AS72" s="249">
        <v>63076</v>
      </c>
      <c r="AT72" s="243">
        <v>63076</v>
      </c>
      <c r="AU72" s="249">
        <v>61925</v>
      </c>
      <c r="AV72" s="249">
        <v>28955</v>
      </c>
      <c r="AW72" s="249">
        <v>28136</v>
      </c>
      <c r="AX72" s="249">
        <v>33576</v>
      </c>
      <c r="AY72" s="249">
        <v>33576</v>
      </c>
      <c r="AZ72" s="249">
        <v>28513</v>
      </c>
      <c r="BA72" s="249">
        <v>50183</v>
      </c>
      <c r="BB72" s="453">
        <v>45183</v>
      </c>
      <c r="BC72" s="453">
        <v>19524</v>
      </c>
      <c r="BD72" s="453">
        <v>19524</v>
      </c>
      <c r="BE72" s="468">
        <v>18307</v>
      </c>
      <c r="BF72" s="468">
        <v>22206</v>
      </c>
      <c r="BG72" s="468">
        <v>22151</v>
      </c>
      <c r="BH72" s="453">
        <v>17111</v>
      </c>
      <c r="BI72" s="453">
        <v>17111</v>
      </c>
    </row>
    <row r="73" spans="2:61">
      <c r="B73" s="252" t="s">
        <v>385</v>
      </c>
      <c r="D73" s="318"/>
      <c r="E73" s="277" t="s">
        <v>125</v>
      </c>
      <c r="F73" s="247">
        <v>0</v>
      </c>
      <c r="G73" s="247">
        <v>0</v>
      </c>
      <c r="H73" s="247">
        <v>0</v>
      </c>
      <c r="I73" s="247">
        <v>0</v>
      </c>
      <c r="J73" s="249">
        <v>0</v>
      </c>
      <c r="K73" s="249">
        <v>0</v>
      </c>
      <c r="L73" s="249">
        <v>0</v>
      </c>
      <c r="M73" s="249">
        <v>0</v>
      </c>
      <c r="N73" s="249">
        <v>0</v>
      </c>
      <c r="O73" s="249">
        <v>0</v>
      </c>
      <c r="P73" s="249">
        <v>0</v>
      </c>
      <c r="Q73" s="249">
        <v>0</v>
      </c>
      <c r="R73" s="249">
        <v>0</v>
      </c>
      <c r="S73" s="249">
        <v>0</v>
      </c>
      <c r="T73" s="249">
        <v>0</v>
      </c>
      <c r="U73" s="249">
        <v>0</v>
      </c>
      <c r="V73" s="249">
        <v>0</v>
      </c>
      <c r="W73" s="249">
        <v>0</v>
      </c>
      <c r="X73" s="249">
        <v>0</v>
      </c>
      <c r="Y73" s="249">
        <v>0</v>
      </c>
      <c r="Z73" s="249">
        <v>0</v>
      </c>
      <c r="AA73" s="249">
        <v>0</v>
      </c>
      <c r="AB73" s="249">
        <v>0</v>
      </c>
      <c r="AC73" s="249">
        <v>0</v>
      </c>
      <c r="AD73" s="249">
        <v>0</v>
      </c>
      <c r="AE73" s="249">
        <v>0</v>
      </c>
      <c r="AF73" s="249">
        <v>0</v>
      </c>
      <c r="AG73" s="249">
        <v>0</v>
      </c>
      <c r="AH73" s="249">
        <v>0</v>
      </c>
      <c r="AI73" s="249">
        <v>0</v>
      </c>
      <c r="AJ73" s="249">
        <v>0</v>
      </c>
      <c r="AK73" s="249">
        <v>0</v>
      </c>
      <c r="AL73" s="249">
        <v>0</v>
      </c>
      <c r="AM73" s="249">
        <v>0</v>
      </c>
      <c r="AN73" s="249">
        <v>0</v>
      </c>
      <c r="AO73" s="249">
        <v>0</v>
      </c>
      <c r="AP73" s="249">
        <v>0</v>
      </c>
      <c r="AQ73" s="249">
        <v>0</v>
      </c>
      <c r="AR73" s="249">
        <v>0</v>
      </c>
      <c r="AS73" s="249">
        <v>0</v>
      </c>
      <c r="AT73" s="249">
        <v>0</v>
      </c>
      <c r="AU73" s="247">
        <v>0</v>
      </c>
      <c r="AV73" s="249">
        <v>4837</v>
      </c>
      <c r="AW73" s="249">
        <v>4814</v>
      </c>
      <c r="AX73" s="249">
        <v>5703</v>
      </c>
      <c r="AY73" s="249">
        <v>5703</v>
      </c>
      <c r="AZ73" s="249">
        <v>5572</v>
      </c>
      <c r="BA73" s="249">
        <v>5571</v>
      </c>
      <c r="BB73" s="453">
        <v>5364</v>
      </c>
      <c r="BC73" s="453">
        <v>6516</v>
      </c>
      <c r="BD73" s="453">
        <v>6516</v>
      </c>
      <c r="BE73" s="468">
        <v>6203</v>
      </c>
      <c r="BF73" s="468">
        <v>6259</v>
      </c>
      <c r="BG73" s="468">
        <v>6003</v>
      </c>
      <c r="BH73" s="453">
        <v>7625</v>
      </c>
      <c r="BI73" s="453">
        <v>7625</v>
      </c>
    </row>
    <row r="74" spans="2:61">
      <c r="B74" s="252" t="s">
        <v>118</v>
      </c>
      <c r="D74" s="318"/>
      <c r="E74" s="277" t="s">
        <v>125</v>
      </c>
      <c r="F74" s="249">
        <v>3415.94</v>
      </c>
      <c r="G74" s="249">
        <v>3604.8040000000001</v>
      </c>
      <c r="H74" s="249">
        <v>37358.144999999997</v>
      </c>
      <c r="I74" s="249">
        <v>4114.7669999999998</v>
      </c>
      <c r="J74" s="249">
        <v>4114.7669999999998</v>
      </c>
      <c r="K74" s="249">
        <v>5852.8630000000003</v>
      </c>
      <c r="L74" s="249">
        <v>2716.297</v>
      </c>
      <c r="M74" s="249">
        <v>5066.8389999999999</v>
      </c>
      <c r="N74" s="249">
        <v>2301.8389999999999</v>
      </c>
      <c r="O74" s="249">
        <v>2301.8389999999999</v>
      </c>
      <c r="P74" s="249">
        <v>6000.6270000000004</v>
      </c>
      <c r="Q74" s="249">
        <v>9730.6630000000005</v>
      </c>
      <c r="R74" s="249">
        <v>13920.081</v>
      </c>
      <c r="S74" s="249">
        <v>10081.239</v>
      </c>
      <c r="T74" s="249">
        <v>10081.239</v>
      </c>
      <c r="U74" s="249">
        <v>7363.95</v>
      </c>
      <c r="V74" s="249">
        <v>14936.357</v>
      </c>
      <c r="W74" s="249">
        <v>52089.665999999997</v>
      </c>
      <c r="X74" s="249">
        <v>13271.808000000001</v>
      </c>
      <c r="Y74" s="249">
        <v>13271.808000000001</v>
      </c>
      <c r="Z74" s="249">
        <v>11790</v>
      </c>
      <c r="AA74" s="249">
        <v>9626.4160000000011</v>
      </c>
      <c r="AB74" s="249">
        <v>19698</v>
      </c>
      <c r="AC74" s="243">
        <v>13011</v>
      </c>
      <c r="AD74" s="243">
        <v>13011</v>
      </c>
      <c r="AE74" s="243">
        <f t="shared" si="0"/>
        <v>13011</v>
      </c>
      <c r="AF74" s="249">
        <v>14172</v>
      </c>
      <c r="AG74" s="249">
        <v>6549</v>
      </c>
      <c r="AH74" s="249">
        <v>6668</v>
      </c>
      <c r="AI74" s="249">
        <v>8967</v>
      </c>
      <c r="AJ74" s="243">
        <f t="shared" si="1"/>
        <v>8967</v>
      </c>
      <c r="AK74" s="249">
        <v>12048</v>
      </c>
      <c r="AL74" s="249">
        <v>29315</v>
      </c>
      <c r="AM74" s="249">
        <v>34571</v>
      </c>
      <c r="AN74" s="249">
        <v>6882</v>
      </c>
      <c r="AO74" s="243">
        <v>6882</v>
      </c>
      <c r="AP74" s="249">
        <v>12150</v>
      </c>
      <c r="AQ74" s="249">
        <v>27332</v>
      </c>
      <c r="AR74" s="249">
        <v>27307</v>
      </c>
      <c r="AS74" s="249">
        <v>66648</v>
      </c>
      <c r="AT74" s="243">
        <v>66648</v>
      </c>
      <c r="AU74" s="249">
        <v>80806</v>
      </c>
      <c r="AV74" s="249">
        <v>7696</v>
      </c>
      <c r="AW74" s="249">
        <v>25166</v>
      </c>
      <c r="AX74" s="249">
        <v>28285</v>
      </c>
      <c r="AY74" s="249">
        <v>28285</v>
      </c>
      <c r="AZ74" s="249">
        <v>40566</v>
      </c>
      <c r="BA74" s="249">
        <v>17884</v>
      </c>
      <c r="BB74" s="453">
        <v>14388</v>
      </c>
      <c r="BC74" s="453">
        <v>15600</v>
      </c>
      <c r="BD74" s="453">
        <v>15600</v>
      </c>
      <c r="BE74" s="468">
        <v>35104</v>
      </c>
      <c r="BF74" s="468">
        <v>21938</v>
      </c>
      <c r="BG74" s="468">
        <v>44508</v>
      </c>
      <c r="BH74" s="453">
        <v>22688</v>
      </c>
      <c r="BI74" s="453">
        <v>22688</v>
      </c>
    </row>
    <row r="75" spans="2:61">
      <c r="B75" s="252" t="s">
        <v>119</v>
      </c>
      <c r="D75" s="318"/>
      <c r="E75" s="277" t="s">
        <v>125</v>
      </c>
      <c r="F75" s="249">
        <v>245146.00399999999</v>
      </c>
      <c r="G75" s="249">
        <v>207377.63500000001</v>
      </c>
      <c r="H75" s="249">
        <v>242693.16200000001</v>
      </c>
      <c r="I75" s="249">
        <v>174016.25599999999</v>
      </c>
      <c r="J75" s="249">
        <v>174016.25599999999</v>
      </c>
      <c r="K75" s="249">
        <v>208111.94899999999</v>
      </c>
      <c r="L75" s="249">
        <v>176007.88800000001</v>
      </c>
      <c r="M75" s="249">
        <v>195749.774</v>
      </c>
      <c r="N75" s="249">
        <v>260137.00899999999</v>
      </c>
      <c r="O75" s="249">
        <v>260137.00899999999</v>
      </c>
      <c r="P75" s="249">
        <v>211105.15</v>
      </c>
      <c r="Q75" s="249">
        <v>192432.76300000001</v>
      </c>
      <c r="R75" s="249">
        <v>235545.861</v>
      </c>
      <c r="S75" s="249">
        <v>513851.04800000001</v>
      </c>
      <c r="T75" s="249">
        <v>513851.04800000001</v>
      </c>
      <c r="U75" s="249">
        <v>310605.93599999999</v>
      </c>
      <c r="V75" s="249">
        <v>631041.38899999997</v>
      </c>
      <c r="W75" s="249">
        <v>635145.23300000001</v>
      </c>
      <c r="X75" s="249">
        <v>632739.33299999998</v>
      </c>
      <c r="Y75" s="249">
        <v>632739.33299999998</v>
      </c>
      <c r="Z75" s="249">
        <v>604875</v>
      </c>
      <c r="AA75" s="249">
        <v>583440.86</v>
      </c>
      <c r="AB75" s="249">
        <v>621359</v>
      </c>
      <c r="AC75" s="243">
        <v>667861</v>
      </c>
      <c r="AD75" s="243">
        <v>667861</v>
      </c>
      <c r="AE75" s="243">
        <f t="shared" si="0"/>
        <v>667861</v>
      </c>
      <c r="AF75" s="249">
        <v>644536</v>
      </c>
      <c r="AG75" s="249">
        <v>497787</v>
      </c>
      <c r="AH75" s="249">
        <v>540761</v>
      </c>
      <c r="AI75" s="249">
        <v>536922</v>
      </c>
      <c r="AJ75" s="243">
        <f t="shared" si="1"/>
        <v>536922</v>
      </c>
      <c r="AK75" s="249">
        <v>605554</v>
      </c>
      <c r="AL75" s="249">
        <v>525939</v>
      </c>
      <c r="AM75" s="249">
        <v>535762</v>
      </c>
      <c r="AN75" s="249">
        <v>519201</v>
      </c>
      <c r="AO75" s="243">
        <v>519201</v>
      </c>
      <c r="AP75" s="249">
        <v>692139</v>
      </c>
      <c r="AQ75" s="249">
        <v>870116</v>
      </c>
      <c r="AR75" s="249">
        <v>711710</v>
      </c>
      <c r="AS75" s="249">
        <v>564906</v>
      </c>
      <c r="AT75" s="243">
        <v>564906</v>
      </c>
      <c r="AU75" s="249">
        <v>435274</v>
      </c>
      <c r="AV75" s="249">
        <v>586768</v>
      </c>
      <c r="AW75" s="249">
        <v>703303</v>
      </c>
      <c r="AX75" s="249">
        <v>663930</v>
      </c>
      <c r="AY75" s="249">
        <v>663930</v>
      </c>
      <c r="AZ75" s="249">
        <v>687594</v>
      </c>
      <c r="BA75" s="249">
        <v>599568</v>
      </c>
      <c r="BB75" s="453">
        <v>588120</v>
      </c>
      <c r="BC75" s="453">
        <v>598787</v>
      </c>
      <c r="BD75" s="453">
        <v>598787</v>
      </c>
      <c r="BE75" s="468">
        <v>654372</v>
      </c>
      <c r="BF75" s="468">
        <v>595974</v>
      </c>
      <c r="BG75" s="468">
        <v>681514</v>
      </c>
      <c r="BH75" s="453">
        <v>546873</v>
      </c>
      <c r="BI75" s="453">
        <v>546873</v>
      </c>
    </row>
    <row r="76" spans="2:61">
      <c r="B76" s="252" t="s">
        <v>120</v>
      </c>
      <c r="D76" s="318"/>
      <c r="E76" s="277" t="s">
        <v>125</v>
      </c>
      <c r="F76" s="249">
        <v>61511.639000000003</v>
      </c>
      <c r="G76" s="249">
        <v>57532.938000000002</v>
      </c>
      <c r="H76" s="249">
        <v>72920.444000000003</v>
      </c>
      <c r="I76" s="249">
        <v>40015.053</v>
      </c>
      <c r="J76" s="249">
        <v>40015.053</v>
      </c>
      <c r="K76" s="249">
        <v>33096.841999999997</v>
      </c>
      <c r="L76" s="249">
        <v>42368.9</v>
      </c>
      <c r="M76" s="249">
        <v>39006.144</v>
      </c>
      <c r="N76" s="249">
        <v>34014.457000000002</v>
      </c>
      <c r="O76" s="249">
        <v>34014.457000000002</v>
      </c>
      <c r="P76" s="249">
        <v>53564.843999999997</v>
      </c>
      <c r="Q76" s="249">
        <v>52909.892999999996</v>
      </c>
      <c r="R76" s="249">
        <v>66613.020999999993</v>
      </c>
      <c r="S76" s="249">
        <v>101198.34699999999</v>
      </c>
      <c r="T76" s="249">
        <v>101198.34699999999</v>
      </c>
      <c r="U76" s="249">
        <v>72899.373999999996</v>
      </c>
      <c r="V76" s="249">
        <v>105591.723</v>
      </c>
      <c r="W76" s="249">
        <v>116861.114</v>
      </c>
      <c r="X76" s="249">
        <v>105026.042</v>
      </c>
      <c r="Y76" s="249">
        <v>105026.042</v>
      </c>
      <c r="Z76" s="249">
        <v>109735</v>
      </c>
      <c r="AA76" s="249">
        <v>108519.595</v>
      </c>
      <c r="AB76" s="249">
        <v>108012</v>
      </c>
      <c r="AC76" s="243">
        <v>86666</v>
      </c>
      <c r="AD76" s="243">
        <v>86666</v>
      </c>
      <c r="AE76" s="243">
        <f t="shared" si="0"/>
        <v>86666</v>
      </c>
      <c r="AF76" s="249">
        <v>76556</v>
      </c>
      <c r="AG76" s="249">
        <v>67148</v>
      </c>
      <c r="AH76" s="249">
        <v>123615</v>
      </c>
      <c r="AI76" s="249">
        <v>130263</v>
      </c>
      <c r="AJ76" s="243">
        <f t="shared" si="1"/>
        <v>130263</v>
      </c>
      <c r="AK76" s="249">
        <v>152861</v>
      </c>
      <c r="AL76" s="249">
        <v>136450</v>
      </c>
      <c r="AM76" s="249">
        <v>136355</v>
      </c>
      <c r="AN76" s="249">
        <v>126424</v>
      </c>
      <c r="AO76" s="243">
        <v>126424</v>
      </c>
      <c r="AP76" s="249">
        <v>132799</v>
      </c>
      <c r="AQ76" s="249">
        <v>186443</v>
      </c>
      <c r="AR76" s="249">
        <v>178947</v>
      </c>
      <c r="AS76" s="249">
        <v>148477</v>
      </c>
      <c r="AT76" s="243">
        <v>148477</v>
      </c>
      <c r="AU76" s="249">
        <v>121750</v>
      </c>
      <c r="AV76" s="249">
        <v>119986</v>
      </c>
      <c r="AW76" s="249">
        <v>124495</v>
      </c>
      <c r="AX76" s="249">
        <v>116500</v>
      </c>
      <c r="AY76" s="249">
        <v>116500</v>
      </c>
      <c r="AZ76" s="249">
        <v>70092</v>
      </c>
      <c r="BA76" s="249">
        <v>125445</v>
      </c>
      <c r="BB76" s="453">
        <v>59241</v>
      </c>
      <c r="BC76" s="453">
        <v>83631</v>
      </c>
      <c r="BD76" s="453">
        <v>83631</v>
      </c>
      <c r="BE76" s="468">
        <v>127140</v>
      </c>
      <c r="BF76" s="468">
        <v>168784</v>
      </c>
      <c r="BG76" s="468">
        <v>142778</v>
      </c>
      <c r="BH76" s="453">
        <v>154833</v>
      </c>
      <c r="BI76" s="453">
        <v>154833</v>
      </c>
    </row>
    <row r="77" spans="2:61">
      <c r="B77" s="252" t="s">
        <v>110</v>
      </c>
      <c r="D77" s="318"/>
      <c r="E77" s="277" t="s">
        <v>125</v>
      </c>
      <c r="F77" s="249">
        <v>768.67399999999998</v>
      </c>
      <c r="G77" s="249">
        <v>770.952</v>
      </c>
      <c r="H77" s="249">
        <v>755.01</v>
      </c>
      <c r="I77" s="249">
        <v>1121.173</v>
      </c>
      <c r="J77" s="249">
        <v>1121.173</v>
      </c>
      <c r="K77" s="249">
        <v>1121.173</v>
      </c>
      <c r="L77" s="249">
        <v>1211.481</v>
      </c>
      <c r="M77" s="249">
        <v>1211.481</v>
      </c>
      <c r="N77" s="249">
        <v>1211.481</v>
      </c>
      <c r="O77" s="249">
        <v>1211.481</v>
      </c>
      <c r="P77" s="249">
        <v>1321.894</v>
      </c>
      <c r="Q77" s="249">
        <v>1321.894</v>
      </c>
      <c r="R77" s="249">
        <v>4589.09</v>
      </c>
      <c r="S77" s="249">
        <v>1170.6969999999999</v>
      </c>
      <c r="T77" s="249">
        <v>0</v>
      </c>
      <c r="U77" s="249">
        <v>1486.307</v>
      </c>
      <c r="V77" s="249">
        <v>2624.991</v>
      </c>
      <c r="W77" s="249">
        <v>1643.6990000000001</v>
      </c>
      <c r="X77" s="249">
        <v>1831.135</v>
      </c>
      <c r="Y77" s="249">
        <v>0</v>
      </c>
      <c r="Z77" s="249">
        <v>1799</v>
      </c>
      <c r="AA77" s="249">
        <v>1170.6980000000001</v>
      </c>
      <c r="AB77" s="249">
        <v>4235</v>
      </c>
      <c r="AC77" s="243">
        <v>0</v>
      </c>
      <c r="AD77" s="249">
        <v>0</v>
      </c>
      <c r="AE77" s="249">
        <f t="shared" si="0"/>
        <v>0</v>
      </c>
      <c r="AF77" s="249">
        <v>0</v>
      </c>
      <c r="AG77" s="249">
        <v>0</v>
      </c>
      <c r="AH77" s="249">
        <v>0</v>
      </c>
      <c r="AI77" s="249">
        <v>0</v>
      </c>
      <c r="AJ77" s="249">
        <v>0</v>
      </c>
      <c r="AK77" s="249">
        <v>0</v>
      </c>
      <c r="AL77" s="249">
        <v>0</v>
      </c>
      <c r="AM77" s="249">
        <v>0</v>
      </c>
      <c r="AN77" s="249">
        <v>0</v>
      </c>
      <c r="AO77" s="249">
        <v>0</v>
      </c>
      <c r="AP77" s="249">
        <v>0</v>
      </c>
      <c r="AQ77" s="249">
        <v>0</v>
      </c>
      <c r="AR77" s="249">
        <v>0</v>
      </c>
      <c r="AS77" s="249">
        <v>0</v>
      </c>
      <c r="AT77" s="249">
        <v>0</v>
      </c>
      <c r="AU77" s="247">
        <v>0</v>
      </c>
      <c r="AV77" s="247">
        <v>0</v>
      </c>
      <c r="AW77" s="247">
        <v>0</v>
      </c>
      <c r="AX77" s="249">
        <v>0</v>
      </c>
      <c r="AY77" s="249">
        <v>0</v>
      </c>
      <c r="AZ77" s="249">
        <v>0</v>
      </c>
      <c r="BA77" s="249">
        <v>0</v>
      </c>
      <c r="BB77" s="453"/>
      <c r="BC77" s="453">
        <v>0</v>
      </c>
      <c r="BD77" s="453">
        <v>0</v>
      </c>
      <c r="BE77" s="453">
        <v>0</v>
      </c>
      <c r="BF77" s="453">
        <v>0</v>
      </c>
      <c r="BG77" s="453">
        <v>0</v>
      </c>
      <c r="BH77" s="453">
        <v>0</v>
      </c>
      <c r="BI77" s="453">
        <v>0</v>
      </c>
    </row>
    <row r="78" spans="2:61">
      <c r="B78" s="252" t="s">
        <v>111</v>
      </c>
      <c r="D78" s="318"/>
      <c r="E78" s="277" t="s">
        <v>125</v>
      </c>
      <c r="F78" s="247">
        <v>0</v>
      </c>
      <c r="G78" s="247">
        <v>0</v>
      </c>
      <c r="H78" s="247">
        <v>0</v>
      </c>
      <c r="I78" s="247">
        <v>0</v>
      </c>
      <c r="J78" s="249">
        <v>0</v>
      </c>
      <c r="K78" s="249">
        <v>0</v>
      </c>
      <c r="L78" s="249">
        <v>0</v>
      </c>
      <c r="M78" s="249">
        <v>0</v>
      </c>
      <c r="N78" s="249">
        <v>0</v>
      </c>
      <c r="O78" s="249">
        <v>0</v>
      </c>
      <c r="P78" s="249">
        <v>0</v>
      </c>
      <c r="Q78" s="249">
        <v>0</v>
      </c>
      <c r="R78" s="249">
        <v>0</v>
      </c>
      <c r="S78" s="249">
        <v>0</v>
      </c>
      <c r="T78" s="249">
        <v>1676</v>
      </c>
      <c r="U78" s="249">
        <v>0</v>
      </c>
      <c r="V78" s="249"/>
      <c r="W78" s="249"/>
      <c r="X78" s="249"/>
      <c r="Y78" s="249">
        <v>2656</v>
      </c>
      <c r="Z78" s="249">
        <v>13408</v>
      </c>
      <c r="AA78" s="249">
        <v>13964</v>
      </c>
      <c r="AB78" s="249">
        <v>13789</v>
      </c>
      <c r="AC78" s="243">
        <v>10922</v>
      </c>
      <c r="AD78" s="243">
        <v>10922</v>
      </c>
      <c r="AE78" s="243">
        <f t="shared" si="0"/>
        <v>10922</v>
      </c>
      <c r="AF78" s="249">
        <v>12558</v>
      </c>
      <c r="AG78" s="249">
        <v>12071</v>
      </c>
      <c r="AH78" s="249">
        <v>16574</v>
      </c>
      <c r="AI78" s="249">
        <v>16971</v>
      </c>
      <c r="AJ78" s="243">
        <f t="shared" si="1"/>
        <v>16971</v>
      </c>
      <c r="AK78" s="249">
        <v>49101</v>
      </c>
      <c r="AL78" s="249">
        <v>46253</v>
      </c>
      <c r="AM78" s="249">
        <v>20912</v>
      </c>
      <c r="AN78" s="249">
        <v>8988</v>
      </c>
      <c r="AO78" s="243">
        <v>8988</v>
      </c>
      <c r="AP78" s="249">
        <v>9056</v>
      </c>
      <c r="AQ78" s="249">
        <v>9931</v>
      </c>
      <c r="AR78" s="249">
        <v>19350</v>
      </c>
      <c r="AS78" s="249">
        <v>15682</v>
      </c>
      <c r="AT78" s="243">
        <v>15682</v>
      </c>
      <c r="AU78" s="249">
        <v>16085</v>
      </c>
      <c r="AV78" s="249">
        <v>16608</v>
      </c>
      <c r="AW78" s="249">
        <v>17435</v>
      </c>
      <c r="AX78" s="249">
        <v>17400</v>
      </c>
      <c r="AY78" s="249">
        <v>17400</v>
      </c>
      <c r="AZ78" s="249">
        <v>15425</v>
      </c>
      <c r="BA78" s="249">
        <v>13287</v>
      </c>
      <c r="BB78" s="453">
        <v>12456</v>
      </c>
      <c r="BC78" s="453">
        <v>20882</v>
      </c>
      <c r="BD78" s="453">
        <v>20882</v>
      </c>
      <c r="BE78" s="468">
        <v>19116</v>
      </c>
      <c r="BF78" s="468">
        <v>17780</v>
      </c>
      <c r="BG78" s="468">
        <v>16798</v>
      </c>
      <c r="BH78" s="453">
        <v>16677</v>
      </c>
      <c r="BI78" s="453">
        <v>16677</v>
      </c>
    </row>
    <row r="79" spans="2:61">
      <c r="B79" s="252" t="s">
        <v>121</v>
      </c>
      <c r="D79" s="318"/>
      <c r="E79" s="277" t="s">
        <v>125</v>
      </c>
      <c r="F79" s="249">
        <v>781.322</v>
      </c>
      <c r="G79" s="249">
        <v>586.77800000000002</v>
      </c>
      <c r="H79" s="249">
        <v>300.35199999999998</v>
      </c>
      <c r="I79" s="249">
        <v>0</v>
      </c>
      <c r="J79" s="249">
        <v>0</v>
      </c>
      <c r="K79" s="249">
        <v>74.141000000000005</v>
      </c>
      <c r="L79" s="249">
        <v>14.141</v>
      </c>
      <c r="M79" s="249">
        <v>0</v>
      </c>
      <c r="N79" s="249">
        <v>0</v>
      </c>
      <c r="O79" s="249">
        <v>0</v>
      </c>
      <c r="P79" s="249">
        <v>0</v>
      </c>
      <c r="Q79" s="249">
        <v>0</v>
      </c>
      <c r="R79" s="249">
        <v>0</v>
      </c>
      <c r="S79" s="249">
        <v>0</v>
      </c>
      <c r="T79" s="249">
        <v>0</v>
      </c>
      <c r="U79" s="249">
        <v>0</v>
      </c>
      <c r="V79" s="249">
        <v>0</v>
      </c>
      <c r="W79" s="249">
        <v>0</v>
      </c>
      <c r="X79" s="249">
        <v>0</v>
      </c>
      <c r="Y79" s="249">
        <v>0</v>
      </c>
      <c r="Z79" s="249">
        <v>0</v>
      </c>
      <c r="AA79" s="249">
        <v>0</v>
      </c>
      <c r="AB79" s="249">
        <v>0</v>
      </c>
      <c r="AC79" s="243">
        <v>0</v>
      </c>
      <c r="AD79" s="249">
        <v>0</v>
      </c>
      <c r="AE79" s="249">
        <f t="shared" si="0"/>
        <v>0</v>
      </c>
      <c r="AF79" s="249">
        <v>0</v>
      </c>
      <c r="AG79" s="249">
        <v>0</v>
      </c>
      <c r="AH79" s="249">
        <v>0</v>
      </c>
      <c r="AI79" s="249">
        <v>0</v>
      </c>
      <c r="AJ79" s="249">
        <v>0</v>
      </c>
      <c r="AK79" s="249">
        <v>0</v>
      </c>
      <c r="AL79" s="249">
        <v>0</v>
      </c>
      <c r="AM79" s="249">
        <v>0</v>
      </c>
      <c r="AN79" s="249">
        <v>0</v>
      </c>
      <c r="AO79" s="249">
        <v>0</v>
      </c>
      <c r="AP79" s="249">
        <v>0</v>
      </c>
      <c r="AQ79" s="249">
        <v>0</v>
      </c>
      <c r="AR79" s="249">
        <v>0</v>
      </c>
      <c r="AS79" s="249">
        <v>0</v>
      </c>
      <c r="AT79" s="249">
        <v>0</v>
      </c>
      <c r="AU79" s="247">
        <v>0</v>
      </c>
      <c r="AV79" s="247">
        <v>0</v>
      </c>
      <c r="AW79" s="247">
        <v>0</v>
      </c>
      <c r="AX79" s="249">
        <v>0</v>
      </c>
      <c r="AY79" s="249">
        <v>0</v>
      </c>
      <c r="AZ79" s="249">
        <v>0</v>
      </c>
      <c r="BA79" s="249">
        <v>0</v>
      </c>
      <c r="BB79" s="453"/>
      <c r="BC79" s="453">
        <v>0</v>
      </c>
      <c r="BD79" s="453">
        <v>0</v>
      </c>
      <c r="BE79" s="453">
        <v>0</v>
      </c>
      <c r="BF79" s="453">
        <v>0</v>
      </c>
      <c r="BG79" s="453">
        <v>0</v>
      </c>
      <c r="BH79" s="453">
        <v>0</v>
      </c>
      <c r="BI79" s="453">
        <v>0</v>
      </c>
    </row>
    <row r="80" spans="2:61">
      <c r="B80" s="252" t="s">
        <v>113</v>
      </c>
      <c r="D80" s="318"/>
      <c r="E80" s="277" t="s">
        <v>125</v>
      </c>
      <c r="F80" s="249">
        <v>0</v>
      </c>
      <c r="G80" s="249">
        <v>0</v>
      </c>
      <c r="H80" s="249">
        <v>0</v>
      </c>
      <c r="I80" s="249">
        <v>174.88</v>
      </c>
      <c r="J80" s="249">
        <v>174.88</v>
      </c>
      <c r="K80" s="249">
        <v>0</v>
      </c>
      <c r="L80" s="249">
        <v>0</v>
      </c>
      <c r="M80" s="249">
        <v>167730</v>
      </c>
      <c r="N80" s="249">
        <v>249967.5</v>
      </c>
      <c r="O80" s="249">
        <v>249967.5</v>
      </c>
      <c r="P80" s="249">
        <v>313730</v>
      </c>
      <c r="Q80" s="249">
        <v>322270</v>
      </c>
      <c r="R80" s="249">
        <v>341190</v>
      </c>
      <c r="S80" s="249">
        <v>332330</v>
      </c>
      <c r="T80" s="249">
        <v>332330</v>
      </c>
      <c r="U80" s="249">
        <v>318310</v>
      </c>
      <c r="V80" s="249">
        <v>341080</v>
      </c>
      <c r="W80" s="249">
        <v>363070</v>
      </c>
      <c r="X80" s="249">
        <v>384200</v>
      </c>
      <c r="Y80" s="249">
        <v>384199</v>
      </c>
      <c r="Z80" s="249">
        <v>380040</v>
      </c>
      <c r="AA80" s="249">
        <v>227600.32</v>
      </c>
      <c r="AB80" s="249">
        <v>152325</v>
      </c>
      <c r="AC80" s="243">
        <v>0</v>
      </c>
      <c r="AD80" s="249">
        <v>0</v>
      </c>
      <c r="AE80" s="249">
        <f t="shared" ref="AE80:AE88" si="32">AD80</f>
        <v>0</v>
      </c>
      <c r="AF80" s="249">
        <v>0</v>
      </c>
      <c r="AG80" s="249">
        <v>0</v>
      </c>
      <c r="AH80" s="249">
        <v>0</v>
      </c>
      <c r="AI80" s="249">
        <v>0</v>
      </c>
      <c r="AJ80" s="249">
        <v>0</v>
      </c>
      <c r="AK80" s="249">
        <v>0</v>
      </c>
      <c r="AL80" s="249">
        <v>0</v>
      </c>
      <c r="AM80" s="249">
        <v>0</v>
      </c>
      <c r="AN80" s="249">
        <v>0</v>
      </c>
      <c r="AO80" s="249">
        <v>0</v>
      </c>
      <c r="AP80" s="249">
        <v>0</v>
      </c>
      <c r="AQ80" s="249">
        <v>0</v>
      </c>
      <c r="AR80" s="249">
        <v>0</v>
      </c>
      <c r="AS80" s="249">
        <v>0</v>
      </c>
      <c r="AT80" s="249">
        <v>0</v>
      </c>
      <c r="AU80" s="247">
        <v>0</v>
      </c>
      <c r="AV80" s="247">
        <v>0</v>
      </c>
      <c r="AW80" s="247">
        <v>0</v>
      </c>
      <c r="AX80" s="249">
        <v>0</v>
      </c>
      <c r="AY80" s="249">
        <v>0</v>
      </c>
      <c r="AZ80" s="249">
        <v>0</v>
      </c>
      <c r="BA80" s="249">
        <v>0</v>
      </c>
      <c r="BB80" s="453"/>
      <c r="BC80" s="453">
        <v>0</v>
      </c>
      <c r="BD80" s="453">
        <v>0</v>
      </c>
      <c r="BE80" s="453">
        <v>0</v>
      </c>
      <c r="BF80" s="453">
        <v>0</v>
      </c>
      <c r="BG80" s="453">
        <v>0</v>
      </c>
      <c r="BH80" s="453">
        <v>0</v>
      </c>
      <c r="BI80" s="453">
        <v>0</v>
      </c>
    </row>
    <row r="81" spans="2:61">
      <c r="B81" s="252" t="s">
        <v>122</v>
      </c>
      <c r="D81" s="318"/>
      <c r="E81" s="277" t="s">
        <v>125</v>
      </c>
      <c r="F81" s="249">
        <v>137574.40400000001</v>
      </c>
      <c r="G81" s="249">
        <v>154313.40400000001</v>
      </c>
      <c r="H81" s="249">
        <v>151640.72700000001</v>
      </c>
      <c r="I81" s="249">
        <v>144413.935</v>
      </c>
      <c r="J81" s="249">
        <v>144413.935</v>
      </c>
      <c r="K81" s="249">
        <v>112289.97199999999</v>
      </c>
      <c r="L81" s="249">
        <v>109551.71400000001</v>
      </c>
      <c r="M81" s="249">
        <v>125653.083</v>
      </c>
      <c r="N81" s="249">
        <v>119042.249</v>
      </c>
      <c r="O81" s="249">
        <v>119042.249</v>
      </c>
      <c r="P81" s="249">
        <v>131037.81200000001</v>
      </c>
      <c r="Q81" s="249">
        <v>171724.20300000001</v>
      </c>
      <c r="R81" s="249">
        <v>123219.807</v>
      </c>
      <c r="S81" s="249">
        <v>202444.81200000001</v>
      </c>
      <c r="T81" s="249">
        <v>201940</v>
      </c>
      <c r="U81" s="249">
        <v>146347.204</v>
      </c>
      <c r="V81" s="249">
        <v>174285.91899999999</v>
      </c>
      <c r="W81" s="249">
        <v>166683.52299999999</v>
      </c>
      <c r="X81" s="249">
        <v>236987.6</v>
      </c>
      <c r="Y81" s="249">
        <v>236163</v>
      </c>
      <c r="Z81" s="249">
        <v>208142</v>
      </c>
      <c r="AA81" s="249">
        <v>199968</v>
      </c>
      <c r="AB81" s="249">
        <v>162026</v>
      </c>
      <c r="AC81" s="243">
        <v>303016</v>
      </c>
      <c r="AD81" s="249">
        <v>0</v>
      </c>
      <c r="AE81" s="249">
        <f t="shared" si="32"/>
        <v>0</v>
      </c>
      <c r="AF81" s="249">
        <v>0</v>
      </c>
      <c r="AG81" s="249">
        <v>0</v>
      </c>
      <c r="AH81" s="249">
        <v>0</v>
      </c>
      <c r="AI81" s="249">
        <v>0</v>
      </c>
      <c r="AJ81" s="249">
        <v>0</v>
      </c>
      <c r="AK81" s="249">
        <v>0</v>
      </c>
      <c r="AL81" s="249">
        <v>0</v>
      </c>
      <c r="AM81" s="249">
        <v>0</v>
      </c>
      <c r="AN81" s="249">
        <v>0</v>
      </c>
      <c r="AO81" s="249">
        <v>0</v>
      </c>
      <c r="AP81" s="249">
        <v>0</v>
      </c>
      <c r="AQ81" s="249">
        <v>0</v>
      </c>
      <c r="AR81" s="249">
        <v>0</v>
      </c>
      <c r="AS81" s="249">
        <v>0</v>
      </c>
      <c r="AT81" s="249">
        <v>0</v>
      </c>
      <c r="AU81" s="247">
        <v>0</v>
      </c>
      <c r="AV81" s="247">
        <v>0</v>
      </c>
      <c r="AW81" s="247">
        <v>0</v>
      </c>
      <c r="AX81" s="249">
        <v>0</v>
      </c>
      <c r="AY81" s="249">
        <v>0</v>
      </c>
      <c r="AZ81" s="249">
        <v>0</v>
      </c>
      <c r="BA81" s="249">
        <v>0</v>
      </c>
      <c r="BB81" s="453"/>
      <c r="BC81" s="453">
        <v>0</v>
      </c>
      <c r="BD81" s="453">
        <v>0</v>
      </c>
      <c r="BE81" s="453">
        <v>0</v>
      </c>
      <c r="BF81" s="453">
        <v>0</v>
      </c>
      <c r="BG81" s="453">
        <v>0</v>
      </c>
      <c r="BH81" s="453">
        <v>0</v>
      </c>
      <c r="BI81" s="453">
        <v>0</v>
      </c>
    </row>
    <row r="82" spans="2:61">
      <c r="B82" s="252" t="s">
        <v>123</v>
      </c>
      <c r="D82" s="318"/>
      <c r="E82" s="277" t="s">
        <v>125</v>
      </c>
      <c r="F82" s="247">
        <v>0</v>
      </c>
      <c r="G82" s="247">
        <v>0</v>
      </c>
      <c r="H82" s="247">
        <v>0</v>
      </c>
      <c r="I82" s="247">
        <v>0</v>
      </c>
      <c r="J82" s="249">
        <v>0</v>
      </c>
      <c r="K82" s="249">
        <v>0</v>
      </c>
      <c r="L82" s="249">
        <v>0</v>
      </c>
      <c r="M82" s="249">
        <v>0</v>
      </c>
      <c r="N82" s="249">
        <v>0</v>
      </c>
      <c r="O82" s="249">
        <v>0</v>
      </c>
      <c r="P82" s="249">
        <v>0</v>
      </c>
      <c r="Q82" s="249">
        <v>0</v>
      </c>
      <c r="R82" s="249">
        <v>0</v>
      </c>
      <c r="S82" s="249">
        <v>0</v>
      </c>
      <c r="T82" s="249">
        <v>0</v>
      </c>
      <c r="U82" s="249">
        <v>0</v>
      </c>
      <c r="V82" s="249">
        <v>0</v>
      </c>
      <c r="W82" s="249">
        <v>0</v>
      </c>
      <c r="X82" s="249">
        <v>0</v>
      </c>
      <c r="Y82" s="249">
        <v>0</v>
      </c>
      <c r="Z82" s="249">
        <v>0</v>
      </c>
      <c r="AA82" s="249">
        <v>0</v>
      </c>
      <c r="AB82" s="249">
        <v>0</v>
      </c>
      <c r="AC82" s="249">
        <v>0</v>
      </c>
      <c r="AD82" s="243">
        <v>209877</v>
      </c>
      <c r="AE82" s="243">
        <f t="shared" si="32"/>
        <v>209877</v>
      </c>
      <c r="AF82" s="249">
        <v>119864</v>
      </c>
      <c r="AG82" s="249">
        <v>131705</v>
      </c>
      <c r="AH82" s="249">
        <v>97899</v>
      </c>
      <c r="AI82" s="249">
        <v>129021</v>
      </c>
      <c r="AJ82" s="249">
        <f t="shared" ref="AJ82:AJ84" si="33">AI82</f>
        <v>129021</v>
      </c>
      <c r="AK82" s="249">
        <v>131601</v>
      </c>
      <c r="AL82" s="249">
        <v>128747</v>
      </c>
      <c r="AM82" s="249">
        <v>147537</v>
      </c>
      <c r="AN82" s="249">
        <v>134269</v>
      </c>
      <c r="AO82" s="249">
        <v>134269</v>
      </c>
      <c r="AP82" s="249">
        <v>105327</v>
      </c>
      <c r="AQ82" s="249">
        <v>143134</v>
      </c>
      <c r="AR82" s="249">
        <v>116301</v>
      </c>
      <c r="AS82" s="249">
        <v>93145</v>
      </c>
      <c r="AT82" s="249">
        <v>93145</v>
      </c>
      <c r="AU82" s="249">
        <v>93224</v>
      </c>
      <c r="AV82" s="249">
        <v>125853</v>
      </c>
      <c r="AW82" s="249">
        <v>120550</v>
      </c>
      <c r="AX82" s="249">
        <v>131513</v>
      </c>
      <c r="AY82" s="249">
        <v>131513</v>
      </c>
      <c r="AZ82" s="249">
        <v>132488</v>
      </c>
      <c r="BA82" s="249">
        <v>215163</v>
      </c>
      <c r="BB82" s="453">
        <v>135561</v>
      </c>
      <c r="BC82" s="453">
        <v>206303</v>
      </c>
      <c r="BD82" s="453">
        <v>206303</v>
      </c>
      <c r="BE82" s="468">
        <v>159130</v>
      </c>
      <c r="BF82" s="468">
        <v>172526</v>
      </c>
      <c r="BG82" s="468">
        <v>169240</v>
      </c>
      <c r="BH82" s="453">
        <v>188478</v>
      </c>
      <c r="BI82" s="453">
        <v>188478</v>
      </c>
    </row>
    <row r="83" spans="2:61">
      <c r="B83" s="252" t="s">
        <v>124</v>
      </c>
      <c r="D83" s="318"/>
      <c r="E83" s="277" t="s">
        <v>125</v>
      </c>
      <c r="F83" s="247">
        <v>0</v>
      </c>
      <c r="G83" s="247">
        <v>0</v>
      </c>
      <c r="H83" s="247">
        <v>0</v>
      </c>
      <c r="I83" s="247">
        <v>0</v>
      </c>
      <c r="J83" s="249">
        <v>0</v>
      </c>
      <c r="K83" s="249">
        <v>0</v>
      </c>
      <c r="L83" s="249">
        <v>0</v>
      </c>
      <c r="M83" s="249">
        <v>0</v>
      </c>
      <c r="N83" s="249">
        <v>0</v>
      </c>
      <c r="O83" s="249">
        <v>0</v>
      </c>
      <c r="P83" s="249">
        <v>0</v>
      </c>
      <c r="Q83" s="249">
        <v>0</v>
      </c>
      <c r="R83" s="249">
        <v>0</v>
      </c>
      <c r="S83" s="249">
        <v>0</v>
      </c>
      <c r="T83" s="249">
        <v>0</v>
      </c>
      <c r="U83" s="249">
        <v>0</v>
      </c>
      <c r="V83" s="249">
        <v>0</v>
      </c>
      <c r="W83" s="249">
        <v>0</v>
      </c>
      <c r="X83" s="249">
        <v>0</v>
      </c>
      <c r="Y83" s="249">
        <v>0</v>
      </c>
      <c r="Z83" s="249">
        <v>0</v>
      </c>
      <c r="AA83" s="249">
        <v>0</v>
      </c>
      <c r="AB83" s="249">
        <v>0</v>
      </c>
      <c r="AC83" s="249">
        <v>0</v>
      </c>
      <c r="AD83" s="243">
        <v>93139</v>
      </c>
      <c r="AE83" s="243">
        <f t="shared" si="32"/>
        <v>93139</v>
      </c>
      <c r="AF83" s="249">
        <v>93232</v>
      </c>
      <c r="AG83" s="249">
        <v>89017</v>
      </c>
      <c r="AH83" s="249">
        <v>79783</v>
      </c>
      <c r="AI83" s="249">
        <v>86440</v>
      </c>
      <c r="AJ83" s="249">
        <f t="shared" si="33"/>
        <v>86440</v>
      </c>
      <c r="AK83" s="249">
        <v>86659</v>
      </c>
      <c r="AL83" s="249">
        <v>88172</v>
      </c>
      <c r="AM83" s="249">
        <v>80595</v>
      </c>
      <c r="AN83" s="249">
        <v>69231</v>
      </c>
      <c r="AO83" s="249">
        <v>69231</v>
      </c>
      <c r="AP83" s="249">
        <v>120088</v>
      </c>
      <c r="AQ83" s="249">
        <v>112762</v>
      </c>
      <c r="AR83" s="249">
        <v>440834</v>
      </c>
      <c r="AS83" s="249">
        <v>283717</v>
      </c>
      <c r="AT83" s="249">
        <v>283717</v>
      </c>
      <c r="AU83" s="249">
        <v>299080</v>
      </c>
      <c r="AV83" s="249">
        <v>120644</v>
      </c>
      <c r="AW83" s="249">
        <v>114725</v>
      </c>
      <c r="AX83" s="249">
        <v>145953</v>
      </c>
      <c r="AY83" s="249">
        <v>145953</v>
      </c>
      <c r="AZ83" s="249">
        <v>185208</v>
      </c>
      <c r="BA83" s="249">
        <v>150523</v>
      </c>
      <c r="BB83" s="453">
        <v>196524</v>
      </c>
      <c r="BC83" s="453">
        <v>169150</v>
      </c>
      <c r="BD83" s="453">
        <v>169150</v>
      </c>
      <c r="BE83" s="468">
        <v>219363</v>
      </c>
      <c r="BF83" s="468">
        <v>225990</v>
      </c>
      <c r="BG83" s="468">
        <v>214918</v>
      </c>
      <c r="BH83" s="453">
        <v>179684</v>
      </c>
      <c r="BI83" s="453">
        <v>179684</v>
      </c>
    </row>
    <row r="84" spans="2:61">
      <c r="B84" s="260"/>
      <c r="C84" s="260"/>
      <c r="D84" s="260"/>
      <c r="E84" s="230" t="s">
        <v>125</v>
      </c>
      <c r="F84" s="250">
        <f>SUM(F71:F81)</f>
        <v>807663.07900000003</v>
      </c>
      <c r="G84" s="250">
        <f>SUM(G71:G81)</f>
        <v>709358.09300000011</v>
      </c>
      <c r="H84" s="250">
        <f>SUM(H71:H81)</f>
        <v>1005183.9850000001</v>
      </c>
      <c r="I84" s="250">
        <f>SUM(I71:I81)</f>
        <v>776910.66999999993</v>
      </c>
      <c r="J84" s="134">
        <f>SUM(J71:J83)</f>
        <v>776910.66999999993</v>
      </c>
      <c r="K84" s="250">
        <f t="shared" ref="K84:S84" si="34">SUM(K71:K81)</f>
        <v>795075.21299999976</v>
      </c>
      <c r="L84" s="250">
        <f t="shared" si="34"/>
        <v>748722.58900000004</v>
      </c>
      <c r="M84" s="250">
        <f t="shared" si="34"/>
        <v>913518.28099999996</v>
      </c>
      <c r="N84" s="250">
        <f t="shared" si="34"/>
        <v>1127507.4610000001</v>
      </c>
      <c r="O84" s="134">
        <f t="shared" si="34"/>
        <v>1127507.4610000001</v>
      </c>
      <c r="P84" s="250">
        <f t="shared" si="34"/>
        <v>1186255.4749999999</v>
      </c>
      <c r="Q84" s="250">
        <f t="shared" si="34"/>
        <v>1076189.7620000001</v>
      </c>
      <c r="R84" s="250">
        <f t="shared" si="34"/>
        <v>1745133.8740000001</v>
      </c>
      <c r="S84" s="140">
        <f t="shared" si="34"/>
        <v>2124028.62</v>
      </c>
      <c r="T84" s="134">
        <v>2124028</v>
      </c>
      <c r="U84" s="250">
        <f>SUM(U71:U81)</f>
        <v>1719805.236</v>
      </c>
      <c r="V84" s="250">
        <f>SUM(V71:V81)</f>
        <v>2270851.7849999997</v>
      </c>
      <c r="W84" s="250">
        <f>SUM(W71:W81)</f>
        <v>1926672.1610000001</v>
      </c>
      <c r="X84" s="250">
        <f>SUM(X71:X81)</f>
        <v>1803116.929</v>
      </c>
      <c r="Y84" s="134">
        <f>SUM(Y71:Y81)</f>
        <v>1803116.1939999999</v>
      </c>
      <c r="Z84" s="250">
        <v>1764535</v>
      </c>
      <c r="AA84" s="250">
        <f>SUM(AA71:AA81)</f>
        <v>1495758.6840000001</v>
      </c>
      <c r="AB84" s="250">
        <f>SUM(AB71:AB81)</f>
        <v>1409859</v>
      </c>
      <c r="AC84" s="292">
        <f>SUM(AC71:AC81)</f>
        <v>1438442</v>
      </c>
      <c r="AD84" s="250">
        <f>SUM(AD71:AD83)</f>
        <v>1438442</v>
      </c>
      <c r="AE84" s="293">
        <f t="shared" si="32"/>
        <v>1438442</v>
      </c>
      <c r="AF84" s="250">
        <f>SUM(AF71:AF83)</f>
        <v>1410703</v>
      </c>
      <c r="AG84" s="250">
        <v>1289542</v>
      </c>
      <c r="AH84" s="250">
        <f>SUM(AH71:AH83)</f>
        <v>1451665</v>
      </c>
      <c r="AI84" s="250">
        <f>SUM(AI71:AI83)</f>
        <v>1333375</v>
      </c>
      <c r="AJ84" s="293">
        <f t="shared" si="33"/>
        <v>1333375</v>
      </c>
      <c r="AK84" s="250">
        <f>SUM(AK71:AK83)</f>
        <v>1506190</v>
      </c>
      <c r="AL84" s="250">
        <f>SUM(AL71:AL83)</f>
        <v>1481605</v>
      </c>
      <c r="AM84" s="250">
        <v>1425745</v>
      </c>
      <c r="AN84" s="250">
        <v>1372284</v>
      </c>
      <c r="AO84" s="293">
        <v>1372284</v>
      </c>
      <c r="AP84" s="250">
        <v>1456096</v>
      </c>
      <c r="AQ84" s="250">
        <v>1725080</v>
      </c>
      <c r="AR84" s="250">
        <v>1926178</v>
      </c>
      <c r="AS84" s="250">
        <v>1603094</v>
      </c>
      <c r="AT84" s="293">
        <v>1603094</v>
      </c>
      <c r="AU84" s="134">
        <v>1774141</v>
      </c>
      <c r="AV84" s="134">
        <v>1463552</v>
      </c>
      <c r="AW84" s="134">
        <v>1605427</v>
      </c>
      <c r="AX84" s="134">
        <f>SUM(AX71:AX83)</f>
        <v>1534218</v>
      </c>
      <c r="AY84" s="134">
        <f>SUM(AY71:AY83)</f>
        <v>1534218</v>
      </c>
      <c r="AZ84" s="134">
        <f>SUM(AZ71:AZ83)</f>
        <v>1584161</v>
      </c>
      <c r="BA84" s="134">
        <f>SUM(BA71:BA83)</f>
        <v>1506071</v>
      </c>
      <c r="BB84" s="134">
        <f>SUM(BB71:BB83)</f>
        <v>1492844</v>
      </c>
      <c r="BC84" s="134">
        <f t="shared" ref="BC84:BF84" si="35">SUM(BC71:BC83)</f>
        <v>1443683</v>
      </c>
      <c r="BD84" s="134">
        <f t="shared" si="35"/>
        <v>1443683</v>
      </c>
      <c r="BE84" s="134">
        <f t="shared" si="35"/>
        <v>1635435</v>
      </c>
      <c r="BF84" s="134">
        <f t="shared" si="35"/>
        <v>1738237</v>
      </c>
      <c r="BG84" s="134">
        <f t="shared" ref="BG84" si="36">SUM(BG71:BG83)</f>
        <v>1742327</v>
      </c>
      <c r="BH84" s="134">
        <v>1412392</v>
      </c>
      <c r="BI84" s="134">
        <v>1412392</v>
      </c>
    </row>
    <row r="85" spans="2:61">
      <c r="F85" s="249"/>
      <c r="G85" s="249"/>
      <c r="H85" s="249"/>
      <c r="I85" s="249"/>
      <c r="J85" s="247"/>
      <c r="K85" s="249"/>
      <c r="L85" s="249"/>
      <c r="M85" s="249"/>
      <c r="N85" s="249"/>
      <c r="O85" s="247"/>
      <c r="P85" s="249"/>
      <c r="Q85" s="249"/>
      <c r="R85" s="249"/>
      <c r="S85" s="138"/>
      <c r="T85" s="247"/>
      <c r="U85" s="249"/>
      <c r="V85" s="249"/>
      <c r="W85" s="249"/>
      <c r="X85" s="249"/>
      <c r="Y85" s="247"/>
      <c r="Z85" s="249"/>
      <c r="AA85" s="249"/>
      <c r="AB85" s="249"/>
      <c r="AC85" s="249"/>
      <c r="AD85" s="243"/>
      <c r="AE85" s="248"/>
      <c r="AF85" s="248"/>
      <c r="AG85" s="248"/>
      <c r="AH85" s="248"/>
      <c r="AI85" s="248"/>
      <c r="AJ85" s="248"/>
      <c r="AK85" s="248"/>
      <c r="AL85" s="248"/>
      <c r="AM85" s="248"/>
      <c r="AO85" s="248"/>
      <c r="AT85" s="248"/>
      <c r="AX85" s="318"/>
      <c r="AY85" s="318"/>
    </row>
    <row r="86" spans="2:61" ht="26.25" customHeight="1">
      <c r="B86" s="252" t="s">
        <v>145</v>
      </c>
      <c r="C86" s="493"/>
      <c r="D86" s="493"/>
      <c r="E86" s="277" t="s">
        <v>125</v>
      </c>
      <c r="F86" s="249">
        <v>11594.753000000001</v>
      </c>
      <c r="G86" s="249">
        <v>498954.49200000003</v>
      </c>
      <c r="H86" s="249">
        <v>728850.22199999995</v>
      </c>
      <c r="I86" s="249">
        <v>512223.82299999997</v>
      </c>
      <c r="J86" s="249">
        <v>512223.82299999997</v>
      </c>
      <c r="K86" s="249">
        <v>566224.147</v>
      </c>
      <c r="L86" s="249">
        <v>554751.67599999998</v>
      </c>
      <c r="M86" s="249">
        <v>583833.64800000004</v>
      </c>
      <c r="N86" s="249">
        <v>563884.28099999996</v>
      </c>
      <c r="O86" s="249">
        <v>563884.28099999996</v>
      </c>
      <c r="P86" s="249">
        <v>549368.32299999997</v>
      </c>
      <c r="Q86" s="249">
        <v>524473.73800000001</v>
      </c>
      <c r="R86" s="249">
        <v>565979.02800000005</v>
      </c>
      <c r="S86" s="249">
        <v>1928.662</v>
      </c>
      <c r="T86" s="249">
        <v>1928.662</v>
      </c>
      <c r="U86" s="249">
        <v>542093.277</v>
      </c>
      <c r="V86" s="249">
        <v>1632.3109999999999</v>
      </c>
      <c r="W86" s="249">
        <v>45670.256000000001</v>
      </c>
      <c r="X86" s="249">
        <v>5038.616</v>
      </c>
      <c r="Y86" s="249">
        <v>5038.616</v>
      </c>
      <c r="Z86" s="249">
        <v>0</v>
      </c>
      <c r="AA86" s="249">
        <v>0</v>
      </c>
      <c r="AB86" s="249">
        <v>0</v>
      </c>
      <c r="AC86" s="249">
        <v>0</v>
      </c>
      <c r="AD86" s="249">
        <v>0</v>
      </c>
      <c r="AE86" s="249">
        <f t="shared" si="32"/>
        <v>0</v>
      </c>
      <c r="AF86" s="249">
        <v>0</v>
      </c>
      <c r="AG86" s="249">
        <v>0</v>
      </c>
      <c r="AH86" s="249">
        <v>0</v>
      </c>
      <c r="AI86" s="249">
        <v>0</v>
      </c>
      <c r="AJ86" s="249">
        <v>0</v>
      </c>
      <c r="AK86" s="249">
        <v>0</v>
      </c>
      <c r="AL86" s="249">
        <v>4330</v>
      </c>
      <c r="AM86" s="249">
        <v>0</v>
      </c>
      <c r="AN86" s="249">
        <v>0</v>
      </c>
      <c r="AO86" s="249">
        <v>0</v>
      </c>
      <c r="AP86" s="249">
        <v>0</v>
      </c>
      <c r="AQ86" s="249">
        <v>0</v>
      </c>
      <c r="AR86" s="249">
        <v>0</v>
      </c>
      <c r="AS86" s="249">
        <v>0</v>
      </c>
      <c r="AT86" s="249">
        <v>0</v>
      </c>
      <c r="AU86" s="247">
        <v>0</v>
      </c>
      <c r="AV86" s="247">
        <v>0</v>
      </c>
      <c r="AW86" s="247">
        <v>0</v>
      </c>
      <c r="AX86" s="249">
        <v>0</v>
      </c>
      <c r="AY86" s="249">
        <v>0</v>
      </c>
      <c r="AZ86" s="249">
        <v>0</v>
      </c>
      <c r="BA86" s="249">
        <v>0</v>
      </c>
      <c r="BB86" s="249">
        <v>0</v>
      </c>
      <c r="BC86" s="249">
        <v>0</v>
      </c>
      <c r="BD86" s="249">
        <v>0</v>
      </c>
      <c r="BE86" s="252">
        <v>247</v>
      </c>
      <c r="BF86" s="249">
        <v>0</v>
      </c>
      <c r="BG86" s="249">
        <v>0</v>
      </c>
      <c r="BH86" s="249">
        <v>0</v>
      </c>
      <c r="BI86" s="249">
        <v>0</v>
      </c>
    </row>
    <row r="87" spans="2:61">
      <c r="B87" s="29" t="s">
        <v>146</v>
      </c>
      <c r="C87" s="260"/>
      <c r="D87" s="260"/>
      <c r="E87" s="230" t="s">
        <v>125</v>
      </c>
      <c r="F87" s="250">
        <f t="shared" ref="F87:S87" si="37">SUM(F68,F84,F86)</f>
        <v>4140774.2840000005</v>
      </c>
      <c r="G87" s="250">
        <f t="shared" si="37"/>
        <v>4140788.219000001</v>
      </c>
      <c r="H87" s="250">
        <f t="shared" si="37"/>
        <v>5774174.3700000001</v>
      </c>
      <c r="I87" s="250">
        <f t="shared" si="37"/>
        <v>4619479.8609999996</v>
      </c>
      <c r="J87" s="134">
        <f t="shared" si="37"/>
        <v>4619479.8609999996</v>
      </c>
      <c r="K87" s="250">
        <f t="shared" si="37"/>
        <v>4687942.1729999986</v>
      </c>
      <c r="L87" s="250">
        <f t="shared" si="37"/>
        <v>5580056.1249999991</v>
      </c>
      <c r="M87" s="250">
        <f t="shared" si="37"/>
        <v>5556008.5469999993</v>
      </c>
      <c r="N87" s="250">
        <f t="shared" si="37"/>
        <v>5604806.3550000004</v>
      </c>
      <c r="O87" s="134">
        <f t="shared" si="37"/>
        <v>5604806.3550000004</v>
      </c>
      <c r="P87" s="250">
        <f t="shared" si="37"/>
        <v>5373702.4819999989</v>
      </c>
      <c r="Q87" s="250">
        <f t="shared" si="37"/>
        <v>6205937.8670000006</v>
      </c>
      <c r="R87" s="250">
        <f t="shared" si="37"/>
        <v>6821468.6519999998</v>
      </c>
      <c r="S87" s="140">
        <f t="shared" si="37"/>
        <v>6766353.3430000003</v>
      </c>
      <c r="T87" s="134">
        <f>SUM(T68,T84,T86)+1</f>
        <v>6766353.2469999995</v>
      </c>
      <c r="U87" s="250">
        <f>SUM(U68,U84,U86)</f>
        <v>6594017.3889999995</v>
      </c>
      <c r="V87" s="250">
        <f>SUM(V68,V84,V86)</f>
        <v>7152821.1749999998</v>
      </c>
      <c r="W87" s="250">
        <f>SUM(W68,W84,W86)</f>
        <v>6855231.4690000005</v>
      </c>
      <c r="X87" s="250">
        <f>SUM(X68,X84,X86)</f>
        <v>6872211.2530000005</v>
      </c>
      <c r="Y87" s="134">
        <f>SUM(Y68,Y84,Y86)</f>
        <v>6872210.8100000005</v>
      </c>
      <c r="Z87" s="250">
        <v>6609018</v>
      </c>
      <c r="AA87" s="250">
        <f>AA84+AA68+AA86</f>
        <v>6209515.6840000004</v>
      </c>
      <c r="AB87" s="250">
        <f>AB84+AB68+AB86</f>
        <v>6008915</v>
      </c>
      <c r="AC87" s="292">
        <f>SUM(AC68,AC84,AC86)</f>
        <v>5885259</v>
      </c>
      <c r="AD87" s="292">
        <f>SUM(AD68,AD84,AD86)</f>
        <v>5885259</v>
      </c>
      <c r="AE87" s="293">
        <f t="shared" si="32"/>
        <v>5885259</v>
      </c>
      <c r="AF87" s="250">
        <f>AF84+AF68</f>
        <v>6480172</v>
      </c>
      <c r="AG87" s="250">
        <v>5750860</v>
      </c>
      <c r="AH87" s="250">
        <v>6159504</v>
      </c>
      <c r="AI87" s="292">
        <f>SUM(AI68,AI84,AI86)</f>
        <v>6016608</v>
      </c>
      <c r="AJ87" s="293">
        <f>AI87</f>
        <v>6016608</v>
      </c>
      <c r="AK87" s="250">
        <v>6174379</v>
      </c>
      <c r="AL87" s="250">
        <v>6161566</v>
      </c>
      <c r="AM87" s="250">
        <v>6056723</v>
      </c>
      <c r="AN87" s="250">
        <v>5493580</v>
      </c>
      <c r="AO87" s="293">
        <v>5493580</v>
      </c>
      <c r="AP87" s="250">
        <v>5922956</v>
      </c>
      <c r="AQ87" s="250">
        <v>6284129</v>
      </c>
      <c r="AR87" s="250">
        <v>7212427</v>
      </c>
      <c r="AS87" s="250">
        <v>6777313</v>
      </c>
      <c r="AT87" s="293">
        <v>6777313</v>
      </c>
      <c r="AU87" s="134">
        <v>6746516</v>
      </c>
      <c r="AV87" s="134">
        <v>6508537</v>
      </c>
      <c r="AW87" s="134">
        <v>6885757</v>
      </c>
      <c r="AX87" s="134">
        <v>6548315</v>
      </c>
      <c r="AY87" s="134">
        <v>6548315</v>
      </c>
      <c r="AZ87" s="134">
        <f>AZ84+AZ68</f>
        <v>6805745</v>
      </c>
      <c r="BA87" s="134">
        <f>BA84+BA68</f>
        <v>6954802</v>
      </c>
      <c r="BB87" s="134">
        <f>BB84+BB68</f>
        <v>6707140</v>
      </c>
      <c r="BC87" s="134">
        <f t="shared" ref="BC87:BD87" si="38">BC84+BC68</f>
        <v>7010363</v>
      </c>
      <c r="BD87" s="134">
        <f t="shared" si="38"/>
        <v>7010363</v>
      </c>
      <c r="BE87" s="134">
        <f>BE84+BE68+BE86</f>
        <v>7024102</v>
      </c>
      <c r="BF87" s="134">
        <f>BF84+BF68+BF86</f>
        <v>6999715</v>
      </c>
      <c r="BG87" s="134">
        <f>BG84+BG68+BG86</f>
        <v>7416758</v>
      </c>
      <c r="BH87" s="134">
        <v>6462120</v>
      </c>
      <c r="BI87" s="134">
        <v>6462120</v>
      </c>
    </row>
    <row r="88" spans="2:61">
      <c r="B88" s="29" t="s">
        <v>147</v>
      </c>
      <c r="C88" s="260"/>
      <c r="D88" s="260"/>
      <c r="E88" s="230" t="s">
        <v>125</v>
      </c>
      <c r="F88" s="250">
        <f t="shared" ref="F88:W88" si="39">SUM(F54,F87)</f>
        <v>8579827.9350000005</v>
      </c>
      <c r="G88" s="250">
        <f t="shared" si="39"/>
        <v>8748097.3610000014</v>
      </c>
      <c r="H88" s="250">
        <f t="shared" si="39"/>
        <v>11122820.243000001</v>
      </c>
      <c r="I88" s="250">
        <f t="shared" si="39"/>
        <v>10709657.658</v>
      </c>
      <c r="J88" s="134">
        <f t="shared" si="39"/>
        <v>10709657.658</v>
      </c>
      <c r="K88" s="250">
        <f t="shared" si="39"/>
        <v>10845121.187999997</v>
      </c>
      <c r="L88" s="250">
        <f t="shared" si="39"/>
        <v>11742326.267999999</v>
      </c>
      <c r="M88" s="250">
        <f t="shared" si="39"/>
        <v>11737571.711999999</v>
      </c>
      <c r="N88" s="250">
        <f t="shared" si="39"/>
        <v>11883077.27</v>
      </c>
      <c r="O88" s="134">
        <f t="shared" si="39"/>
        <v>11883077.27</v>
      </c>
      <c r="P88" s="250">
        <f t="shared" si="39"/>
        <v>11622116.668999998</v>
      </c>
      <c r="Q88" s="250">
        <f t="shared" si="39"/>
        <v>12590653.600000001</v>
      </c>
      <c r="R88" s="250">
        <f t="shared" si="39"/>
        <v>13492041.515999999</v>
      </c>
      <c r="S88" s="140">
        <f t="shared" si="39"/>
        <v>13549958.201000001</v>
      </c>
      <c r="T88" s="134">
        <f t="shared" si="39"/>
        <v>13549958.105</v>
      </c>
      <c r="U88" s="250">
        <f t="shared" si="39"/>
        <v>12688112.464000002</v>
      </c>
      <c r="V88" s="250">
        <f t="shared" si="39"/>
        <v>13599704.340999998</v>
      </c>
      <c r="W88" s="250">
        <f t="shared" si="39"/>
        <v>13793534.265000001</v>
      </c>
      <c r="X88" s="250">
        <v>14015281</v>
      </c>
      <c r="Y88" s="134">
        <v>14015280</v>
      </c>
      <c r="Z88" s="250">
        <v>14010343</v>
      </c>
      <c r="AA88" s="250">
        <f>AA87+AA54</f>
        <v>13880886.01</v>
      </c>
      <c r="AB88" s="250">
        <f>AB87+AB54</f>
        <v>13920546.876</v>
      </c>
      <c r="AC88" s="292">
        <f>SUM(AC54,AC87)</f>
        <v>14081915</v>
      </c>
      <c r="AD88" s="292">
        <f t="shared" ref="AD88" si="40">SUM(AD54,AD87)</f>
        <v>14081915</v>
      </c>
      <c r="AE88" s="293">
        <f t="shared" si="32"/>
        <v>14081915</v>
      </c>
      <c r="AF88" s="250">
        <f>AF87+AF54</f>
        <v>15376532</v>
      </c>
      <c r="AG88" s="250">
        <v>14068546</v>
      </c>
      <c r="AH88" s="250">
        <v>14865563</v>
      </c>
      <c r="AI88" s="292">
        <f>SUM(AI54,AI87)</f>
        <v>14653287</v>
      </c>
      <c r="AJ88" s="293">
        <f>AI88</f>
        <v>14653287</v>
      </c>
      <c r="AK88" s="250">
        <v>15136532</v>
      </c>
      <c r="AL88" s="250">
        <v>15461593</v>
      </c>
      <c r="AM88" s="250">
        <v>15631238</v>
      </c>
      <c r="AN88" s="250">
        <v>13652261</v>
      </c>
      <c r="AO88" s="293">
        <v>13652261</v>
      </c>
      <c r="AP88" s="250">
        <v>14735779</v>
      </c>
      <c r="AQ88" s="250">
        <v>15210388</v>
      </c>
      <c r="AR88" s="250">
        <v>17079319</v>
      </c>
      <c r="AS88" s="250">
        <v>16650763</v>
      </c>
      <c r="AT88" s="293">
        <v>16650763</v>
      </c>
      <c r="AU88" s="134">
        <v>16747032</v>
      </c>
      <c r="AV88" s="134">
        <v>16426522</v>
      </c>
      <c r="AW88" s="134">
        <v>17600464</v>
      </c>
      <c r="AX88" s="134">
        <v>16942712</v>
      </c>
      <c r="AY88" s="134">
        <v>16942712</v>
      </c>
      <c r="AZ88" s="134">
        <f>AZ87+AZ54</f>
        <v>17095891</v>
      </c>
      <c r="BA88" s="134">
        <f>BA87+BA54</f>
        <v>17565144</v>
      </c>
      <c r="BB88" s="134">
        <f>BB87+BB54</f>
        <v>17760109</v>
      </c>
      <c r="BC88" s="134">
        <f t="shared" ref="BC88:BF88" si="41">BC87+BC54</f>
        <v>19044435</v>
      </c>
      <c r="BD88" s="134">
        <f t="shared" si="41"/>
        <v>18934647</v>
      </c>
      <c r="BE88" s="134">
        <f t="shared" si="41"/>
        <v>18836041</v>
      </c>
      <c r="BF88" s="134">
        <f t="shared" si="41"/>
        <v>19053866</v>
      </c>
      <c r="BG88" s="134">
        <f t="shared" ref="BG88" si="42">BG87+BG54</f>
        <v>20324716</v>
      </c>
      <c r="BH88" s="134">
        <v>18848445</v>
      </c>
      <c r="BI88" s="134">
        <v>18848445</v>
      </c>
    </row>
    <row r="89" spans="2:61">
      <c r="J89" s="131"/>
      <c r="K89" s="31"/>
      <c r="L89" s="31"/>
      <c r="M89" s="31"/>
      <c r="N89" s="31"/>
      <c r="O89" s="131"/>
      <c r="P89" s="31"/>
      <c r="Q89" s="31"/>
      <c r="R89" s="31"/>
      <c r="S89" s="31"/>
      <c r="T89" s="131"/>
      <c r="W89" s="252" t="s">
        <v>16</v>
      </c>
    </row>
  </sheetData>
  <mergeCells count="1">
    <mergeCell ref="C86:D86"/>
  </mergeCells>
  <pageMargins left="0.25" right="0.25" top="0.75" bottom="0.75" header="0.3" footer="0.3"/>
  <pageSetup paperSize="9"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45"/>
  <sheetViews>
    <sheetView showGridLines="0" zoomScaleNormal="100" workbookViewId="0">
      <selection activeCell="AH31" sqref="AH31"/>
    </sheetView>
  </sheetViews>
  <sheetFormatPr defaultColWidth="8.6640625" defaultRowHeight="14.4" outlineLevelCol="1"/>
  <cols>
    <col min="1" max="1" width="3" style="4" customWidth="1"/>
    <col min="2" max="2" width="3.6640625" style="21" customWidth="1"/>
    <col min="3" max="3" width="47.33203125" style="4" customWidth="1"/>
    <col min="4" max="4" width="48.88671875" style="4" customWidth="1"/>
    <col min="5" max="5" width="16.6640625" style="16" customWidth="1"/>
    <col min="6" max="8" width="13.6640625" style="4" hidden="1" customWidth="1" outlineLevel="1"/>
    <col min="9" max="9" width="12.6640625" style="4" hidden="1" customWidth="1" outlineLevel="1"/>
    <col min="10" max="10" width="15.33203125" style="9" bestFit="1" customWidth="1" collapsed="1"/>
    <col min="11" max="13" width="13.6640625" style="4" hidden="1" customWidth="1" outlineLevel="1"/>
    <col min="14" max="14" width="12.6640625" style="4" hidden="1" customWidth="1" outlineLevel="1"/>
    <col min="15" max="15" width="15.33203125" style="9" bestFit="1" customWidth="1" collapsed="1"/>
    <col min="16" max="16" width="13.5546875" style="4" hidden="1" customWidth="1" outlineLevel="1"/>
    <col min="17" max="17" width="14.6640625" style="4" hidden="1" customWidth="1" outlineLevel="1"/>
    <col min="18" max="18" width="14.33203125" style="4" hidden="1" customWidth="1" outlineLevel="1"/>
    <col min="19" max="19" width="12.6640625" style="4" hidden="1" customWidth="1" outlineLevel="1"/>
    <col min="20" max="20" width="15.33203125" style="9" hidden="1" customWidth="1" outlineLevel="1"/>
    <col min="21" max="21" width="13" customWidth="1" collapsed="1"/>
    <col min="22" max="22" width="23.6640625" style="4" hidden="1" customWidth="1" outlineLevel="1"/>
    <col min="23" max="25" width="13.33203125" style="4" hidden="1" customWidth="1" outlineLevel="1"/>
    <col min="26" max="26" width="13.33203125" style="4" customWidth="1" collapsed="1"/>
    <col min="27" max="29" width="13.33203125" style="4" customWidth="1"/>
    <col min="30" max="30" width="5.33203125" style="4" customWidth="1"/>
    <col min="31" max="16384" width="8.6640625" style="4"/>
  </cols>
  <sheetData>
    <row r="1" spans="1:30" ht="13.2">
      <c r="A1" s="63"/>
      <c r="B1" s="14"/>
      <c r="C1" s="15"/>
      <c r="D1" s="15"/>
      <c r="E1" s="15"/>
      <c r="F1" s="276" t="s">
        <v>55</v>
      </c>
      <c r="G1" s="276" t="s">
        <v>56</v>
      </c>
      <c r="H1" s="276" t="s">
        <v>57</v>
      </c>
      <c r="I1" s="276" t="s">
        <v>58</v>
      </c>
      <c r="J1" s="76">
        <v>2015</v>
      </c>
      <c r="K1" s="276" t="s">
        <v>59</v>
      </c>
      <c r="L1" s="276" t="s">
        <v>60</v>
      </c>
      <c r="M1" s="276" t="s">
        <v>61</v>
      </c>
      <c r="N1" s="276" t="s">
        <v>62</v>
      </c>
      <c r="O1" s="76">
        <v>2016</v>
      </c>
      <c r="P1" s="276" t="s">
        <v>63</v>
      </c>
      <c r="Q1" s="276" t="s">
        <v>64</v>
      </c>
      <c r="R1" s="276" t="s">
        <v>65</v>
      </c>
      <c r="S1" s="276" t="s">
        <v>66</v>
      </c>
      <c r="T1" s="76">
        <v>2017</v>
      </c>
      <c r="U1" s="76">
        <v>2017</v>
      </c>
      <c r="V1" s="75" t="s">
        <v>193</v>
      </c>
      <c r="W1" s="276" t="s">
        <v>68</v>
      </c>
      <c r="X1" s="276" t="s">
        <v>69</v>
      </c>
      <c r="Y1" s="276" t="s">
        <v>70</v>
      </c>
      <c r="Z1" s="76">
        <v>2018</v>
      </c>
      <c r="AA1" s="276" t="s">
        <v>71</v>
      </c>
      <c r="AB1" s="276" t="s">
        <v>72</v>
      </c>
      <c r="AC1" s="276" t="s">
        <v>73</v>
      </c>
    </row>
    <row r="2" spans="1:30" ht="13.2">
      <c r="B2" s="252" t="s">
        <v>53</v>
      </c>
      <c r="E2" s="277" t="s">
        <v>347</v>
      </c>
      <c r="F2" s="73">
        <v>53.93634920634922</v>
      </c>
      <c r="G2" s="73">
        <v>61.875</v>
      </c>
      <c r="H2" s="73">
        <v>50.434999999999995</v>
      </c>
      <c r="I2" s="73">
        <v>43.764296875000021</v>
      </c>
      <c r="J2" s="94">
        <v>52.37003937007875</v>
      </c>
      <c r="K2" s="73">
        <v>33.939193548387088</v>
      </c>
      <c r="L2" s="73">
        <v>45.5886507936508</v>
      </c>
      <c r="M2" s="73">
        <v>45.858923076923098</v>
      </c>
      <c r="N2" s="73">
        <v>49.326984126984122</v>
      </c>
      <c r="O2" s="94">
        <v>43.734169960474318</v>
      </c>
      <c r="P2" s="73">
        <v>53.692187500000017</v>
      </c>
      <c r="Q2" s="73">
        <v>49.641393442622963</v>
      </c>
      <c r="R2" s="73">
        <v>52.077187499999994</v>
      </c>
      <c r="S2" s="73">
        <v>61.256825396825377</v>
      </c>
      <c r="T2" s="94">
        <v>54.192638888888901</v>
      </c>
      <c r="U2" s="94">
        <v>54.192638888888901</v>
      </c>
      <c r="V2" s="73">
        <v>66.819841269841262</v>
      </c>
      <c r="W2" s="73">
        <v>74.393306451612901</v>
      </c>
      <c r="X2" s="73">
        <v>75.162343750000005</v>
      </c>
      <c r="Y2" s="73">
        <v>68.87</v>
      </c>
      <c r="Z2" s="94">
        <v>71.31</v>
      </c>
      <c r="AA2" s="296">
        <v>63.13</v>
      </c>
      <c r="AB2" s="161">
        <v>68.861229508196715</v>
      </c>
      <c r="AC2" s="257">
        <v>105.51</v>
      </c>
    </row>
    <row r="3" spans="1:30" ht="13.2">
      <c r="B3" s="255" t="s">
        <v>148</v>
      </c>
      <c r="C3" s="16"/>
      <c r="D3" s="16"/>
      <c r="E3" s="277" t="s">
        <v>470</v>
      </c>
      <c r="F3" s="73">
        <v>184.57788888888882</v>
      </c>
      <c r="G3" s="73">
        <v>185.86153846153843</v>
      </c>
      <c r="H3" s="73">
        <v>216.91630434782604</v>
      </c>
      <c r="I3" s="73">
        <v>300.43565217391313</v>
      </c>
      <c r="J3" s="94">
        <v>222.25147945205487</v>
      </c>
      <c r="K3" s="73">
        <v>355.11813186813185</v>
      </c>
      <c r="L3" s="73">
        <v>335.57999999999993</v>
      </c>
      <c r="M3" s="73">
        <v>341.33826086956515</v>
      </c>
      <c r="N3" s="73">
        <v>335.07271739130442</v>
      </c>
      <c r="O3" s="94">
        <v>341.75775956284201</v>
      </c>
      <c r="P3" s="73">
        <v>322.5292222222223</v>
      </c>
      <c r="Q3" s="73">
        <v>315.00670329670334</v>
      </c>
      <c r="R3" s="73">
        <v>332.17956521739148</v>
      </c>
      <c r="S3" s="73">
        <v>334.4015217391306</v>
      </c>
      <c r="T3" s="94">
        <v>326.07863013698676</v>
      </c>
      <c r="U3" s="94">
        <v>326.07863013698676</v>
      </c>
      <c r="V3" s="73">
        <v>323.30644444444448</v>
      </c>
      <c r="W3" s="73">
        <v>329.62934065934064</v>
      </c>
      <c r="X3" s="73">
        <v>355.89945652173907</v>
      </c>
      <c r="Y3" s="73">
        <v>369.83</v>
      </c>
      <c r="Z3" s="94">
        <v>344.71</v>
      </c>
      <c r="AA3" s="274">
        <v>378.04</v>
      </c>
      <c r="AB3" s="299">
        <v>379.14</v>
      </c>
      <c r="AC3" s="274">
        <v>458.60336996336929</v>
      </c>
    </row>
    <row r="4" spans="1:30" ht="13.2">
      <c r="B4" s="17" t="s">
        <v>149</v>
      </c>
      <c r="C4" s="18"/>
      <c r="D4" s="18"/>
      <c r="E4" s="481" t="s">
        <v>470</v>
      </c>
      <c r="F4" s="74">
        <v>185.65</v>
      </c>
      <c r="G4" s="74">
        <v>186.2</v>
      </c>
      <c r="H4" s="74">
        <v>270.39999999999998</v>
      </c>
      <c r="I4" s="74">
        <v>339.47</v>
      </c>
      <c r="J4" s="95">
        <v>339.47</v>
      </c>
      <c r="K4" s="74">
        <v>343.06</v>
      </c>
      <c r="L4" s="74">
        <v>338.87</v>
      </c>
      <c r="M4" s="74">
        <v>334.93</v>
      </c>
      <c r="N4" s="74">
        <v>333.29</v>
      </c>
      <c r="O4" s="95">
        <v>333.29</v>
      </c>
      <c r="P4" s="74">
        <v>314.79000000000002</v>
      </c>
      <c r="Q4" s="74">
        <v>321.45999999999998</v>
      </c>
      <c r="R4" s="74">
        <v>341.19</v>
      </c>
      <c r="S4" s="74">
        <v>332.33</v>
      </c>
      <c r="T4" s="95">
        <v>332.33</v>
      </c>
      <c r="U4" s="95">
        <v>332.33</v>
      </c>
      <c r="V4" s="74">
        <v>318.31</v>
      </c>
      <c r="W4" s="74">
        <v>341.08</v>
      </c>
      <c r="X4" s="74">
        <v>363.07</v>
      </c>
      <c r="Y4" s="74">
        <v>384.2</v>
      </c>
      <c r="Z4" s="95">
        <v>384.2</v>
      </c>
      <c r="AA4" s="275">
        <v>380.04</v>
      </c>
      <c r="AB4" s="275">
        <v>380.53</v>
      </c>
      <c r="AC4" s="275">
        <v>476.71</v>
      </c>
    </row>
    <row r="7" spans="1:30" ht="18.600000000000001">
      <c r="B7" s="20" t="s">
        <v>28</v>
      </c>
    </row>
    <row r="9" spans="1:30">
      <c r="E9" s="36"/>
      <c r="I9" s="34"/>
      <c r="N9" s="34"/>
      <c r="S9" s="34"/>
      <c r="V9" s="34"/>
      <c r="W9" s="34"/>
      <c r="AA9" s="34"/>
      <c r="AB9" s="22"/>
    </row>
    <row r="10" spans="1:30" ht="13.2">
      <c r="B10" s="23"/>
      <c r="C10" s="15"/>
      <c r="D10" s="15"/>
      <c r="E10" s="15"/>
      <c r="F10" s="276" t="s">
        <v>55</v>
      </c>
      <c r="G10" s="276" t="s">
        <v>56</v>
      </c>
      <c r="H10" s="276" t="s">
        <v>57</v>
      </c>
      <c r="I10" s="276" t="s">
        <v>58</v>
      </c>
      <c r="J10" s="76">
        <v>2015</v>
      </c>
      <c r="K10" s="276" t="s">
        <v>59</v>
      </c>
      <c r="L10" s="276" t="s">
        <v>60</v>
      </c>
      <c r="M10" s="276" t="s">
        <v>61</v>
      </c>
      <c r="N10" s="276" t="s">
        <v>62</v>
      </c>
      <c r="O10" s="76">
        <v>2016</v>
      </c>
      <c r="P10" s="276" t="s">
        <v>63</v>
      </c>
      <c r="Q10" s="276" t="s">
        <v>64</v>
      </c>
      <c r="R10" s="276" t="s">
        <v>65</v>
      </c>
      <c r="S10" s="276" t="s">
        <v>66</v>
      </c>
      <c r="T10" s="76">
        <v>2017</v>
      </c>
      <c r="U10" s="76">
        <v>2017</v>
      </c>
      <c r="V10" s="276" t="s">
        <v>193</v>
      </c>
      <c r="W10" s="276" t="s">
        <v>68</v>
      </c>
      <c r="X10" s="276" t="s">
        <v>69</v>
      </c>
      <c r="Y10" s="276" t="s">
        <v>70</v>
      </c>
      <c r="Z10" s="76">
        <v>2018</v>
      </c>
      <c r="AA10" s="276" t="s">
        <v>71</v>
      </c>
      <c r="AB10" s="276" t="s">
        <v>72</v>
      </c>
      <c r="AC10" s="276" t="s">
        <v>73</v>
      </c>
    </row>
    <row r="11" spans="1:30" s="26" customFormat="1" ht="13.2">
      <c r="A11" s="4"/>
      <c r="B11" s="21" t="s">
        <v>79</v>
      </c>
      <c r="C11" s="4"/>
      <c r="D11" s="4"/>
      <c r="E11" s="5" t="s">
        <v>125</v>
      </c>
      <c r="F11" s="35">
        <v>227817279</v>
      </c>
      <c r="G11" s="35">
        <v>288088605</v>
      </c>
      <c r="H11" s="35">
        <v>286140137</v>
      </c>
      <c r="I11" s="35"/>
      <c r="J11" s="172">
        <v>1093805.922</v>
      </c>
      <c r="K11" s="36">
        <v>264646.04200000002</v>
      </c>
      <c r="L11" s="36">
        <v>430464.74400000001</v>
      </c>
      <c r="M11" s="36">
        <v>475948.15100000001</v>
      </c>
      <c r="N11" s="36">
        <v>0</v>
      </c>
      <c r="O11" s="172">
        <v>1857435.3559999999</v>
      </c>
      <c r="P11" s="179">
        <v>591899.88899999997</v>
      </c>
      <c r="Q11" s="179">
        <v>1006649.474</v>
      </c>
      <c r="R11" s="179">
        <v>571716.62100000004</v>
      </c>
      <c r="S11" s="179">
        <v>0</v>
      </c>
      <c r="T11" s="172">
        <v>2458835.09</v>
      </c>
      <c r="U11" s="176">
        <v>4793762.54</v>
      </c>
      <c r="V11" s="180">
        <v>1464351</v>
      </c>
      <c r="W11" s="180">
        <v>1891909.135</v>
      </c>
      <c r="X11" s="180">
        <v>1860262.8489999999</v>
      </c>
      <c r="Y11" s="179">
        <v>0</v>
      </c>
      <c r="Z11" s="176">
        <v>6988964.2960000001</v>
      </c>
      <c r="AA11" s="180">
        <v>1765271</v>
      </c>
      <c r="AB11" s="180">
        <v>1637309</v>
      </c>
      <c r="AC11" s="180">
        <v>1725371</v>
      </c>
      <c r="AD11" s="4"/>
    </row>
    <row r="12" spans="1:30" s="26" customFormat="1" ht="13.2">
      <c r="A12" s="4"/>
      <c r="B12" s="21" t="s">
        <v>80</v>
      </c>
      <c r="C12" s="4"/>
      <c r="D12" s="4"/>
      <c r="E12" s="253" t="s">
        <v>125</v>
      </c>
      <c r="F12" s="35">
        <v>-257325255</v>
      </c>
      <c r="G12" s="35">
        <v>-256455532</v>
      </c>
      <c r="H12" s="35">
        <v>-260018312</v>
      </c>
      <c r="I12" s="35"/>
      <c r="J12" s="172">
        <v>-1090380.226</v>
      </c>
      <c r="K12" s="36">
        <v>-300990.12400000001</v>
      </c>
      <c r="L12" s="36">
        <v>-331049.24300000002</v>
      </c>
      <c r="M12" s="36">
        <v>-390880.74400000001</v>
      </c>
      <c r="N12" s="36">
        <v>0</v>
      </c>
      <c r="O12" s="172">
        <v>-1561746.0190000001</v>
      </c>
      <c r="P12" s="179">
        <v>-509959.1</v>
      </c>
      <c r="Q12" s="179">
        <v>-746883.37199999997</v>
      </c>
      <c r="R12" s="179">
        <v>-633416.13399999996</v>
      </c>
      <c r="S12" s="179">
        <v>0</v>
      </c>
      <c r="T12" s="172">
        <v>-2379902.8709999998</v>
      </c>
      <c r="U12" s="176">
        <v>-3704457</v>
      </c>
      <c r="V12" s="180">
        <v>-1126404</v>
      </c>
      <c r="W12" s="180">
        <v>-1488119.8940000001</v>
      </c>
      <c r="X12" s="180">
        <v>-1363059.466</v>
      </c>
      <c r="Y12" s="179">
        <v>0</v>
      </c>
      <c r="Z12" s="176">
        <v>-5353492.4610000001</v>
      </c>
      <c r="AA12" s="180">
        <v>-1351183</v>
      </c>
      <c r="AB12" s="180">
        <v>-1160396</v>
      </c>
      <c r="AC12" s="180">
        <v>-1325745</v>
      </c>
    </row>
    <row r="13" spans="1:30" s="26" customFormat="1" ht="13.2">
      <c r="A13" s="4"/>
      <c r="B13" s="37" t="s">
        <v>81</v>
      </c>
      <c r="C13" s="28"/>
      <c r="D13" s="28"/>
      <c r="E13" s="163" t="s">
        <v>125</v>
      </c>
      <c r="F13" s="38">
        <f>SUM(F11:F12)</f>
        <v>-29507976</v>
      </c>
      <c r="G13" s="38">
        <f>SUM(G11:G12)</f>
        <v>31633073</v>
      </c>
      <c r="H13" s="38">
        <f>SUM(H11:H12)</f>
        <v>26121825</v>
      </c>
      <c r="I13" s="38">
        <f>SUM(I11:I12)</f>
        <v>0</v>
      </c>
      <c r="J13" s="173">
        <f t="shared" ref="J13:S13" si="0">SUM(J11:J12)</f>
        <v>3425.6959999999963</v>
      </c>
      <c r="K13" s="38">
        <f t="shared" si="0"/>
        <v>-36344.081999999995</v>
      </c>
      <c r="L13" s="38">
        <f t="shared" si="0"/>
        <v>99415.500999999989</v>
      </c>
      <c r="M13" s="38">
        <f t="shared" si="0"/>
        <v>85067.407000000007</v>
      </c>
      <c r="N13" s="38">
        <f t="shared" si="0"/>
        <v>0</v>
      </c>
      <c r="O13" s="173">
        <f t="shared" si="0"/>
        <v>295689.33699999982</v>
      </c>
      <c r="P13" s="181">
        <f>SUM(P11:P12)</f>
        <v>81940.78899999999</v>
      </c>
      <c r="Q13" s="182">
        <f t="shared" si="0"/>
        <v>259766.10200000007</v>
      </c>
      <c r="R13" s="181">
        <f t="shared" si="0"/>
        <v>-61699.512999999919</v>
      </c>
      <c r="S13" s="181">
        <f t="shared" si="0"/>
        <v>0</v>
      </c>
      <c r="T13" s="173">
        <f t="shared" ref="T13:AC13" si="1">SUM(T11:T12)</f>
        <v>78932.219000000041</v>
      </c>
      <c r="U13" s="173">
        <f t="shared" si="1"/>
        <v>1089305.54</v>
      </c>
      <c r="V13" s="181">
        <f t="shared" si="1"/>
        <v>337947</v>
      </c>
      <c r="W13" s="181">
        <f t="shared" si="1"/>
        <v>403789.24099999992</v>
      </c>
      <c r="X13" s="181">
        <f t="shared" si="1"/>
        <v>497203.38299999991</v>
      </c>
      <c r="Y13" s="181">
        <f t="shared" si="1"/>
        <v>0</v>
      </c>
      <c r="Z13" s="173">
        <f t="shared" si="1"/>
        <v>1635471.835</v>
      </c>
      <c r="AA13" s="181">
        <f t="shared" si="1"/>
        <v>414088</v>
      </c>
      <c r="AB13" s="181">
        <f t="shared" si="1"/>
        <v>476913</v>
      </c>
      <c r="AC13" s="181">
        <f t="shared" si="1"/>
        <v>399626</v>
      </c>
    </row>
    <row r="14" spans="1:30" s="26" customFormat="1" ht="13.2">
      <c r="A14" s="4"/>
      <c r="B14" s="39"/>
      <c r="C14" s="16"/>
      <c r="D14" s="16"/>
      <c r="E14" s="164"/>
      <c r="F14" s="40"/>
      <c r="G14" s="40"/>
      <c r="H14" s="40"/>
      <c r="I14" s="40"/>
      <c r="J14" s="174"/>
      <c r="K14" s="40"/>
      <c r="L14" s="40"/>
      <c r="M14" s="40"/>
      <c r="N14" s="40"/>
      <c r="O14" s="174"/>
      <c r="P14" s="183"/>
      <c r="Q14" s="184"/>
      <c r="R14" s="183"/>
      <c r="S14" s="183"/>
      <c r="T14" s="174"/>
      <c r="U14" s="174"/>
      <c r="V14" s="183"/>
      <c r="W14" s="183"/>
      <c r="X14" s="183"/>
      <c r="Y14" s="183"/>
      <c r="Z14" s="174"/>
      <c r="AA14" s="180"/>
      <c r="AB14" s="180"/>
      <c r="AC14" s="180"/>
    </row>
    <row r="15" spans="1:30" s="41" customFormat="1" ht="13.2">
      <c r="A15" s="16"/>
      <c r="B15" s="19" t="s">
        <v>206</v>
      </c>
      <c r="C15" s="16"/>
      <c r="D15" s="16"/>
      <c r="E15" s="164" t="s">
        <v>125</v>
      </c>
      <c r="F15" s="40">
        <v>-34049791</v>
      </c>
      <c r="G15" s="40">
        <v>-30859848</v>
      </c>
      <c r="H15" s="40">
        <v>-40978554</v>
      </c>
      <c r="I15" s="40"/>
      <c r="J15" s="172">
        <v>-211223.84299999999</v>
      </c>
      <c r="K15" s="36">
        <v>-27471.397000000001</v>
      </c>
      <c r="L15" s="36">
        <v>-37800.478999999999</v>
      </c>
      <c r="M15" s="36">
        <v>-11091.053</v>
      </c>
      <c r="N15" s="36">
        <v>0</v>
      </c>
      <c r="O15" s="172">
        <v>-117675.164</v>
      </c>
      <c r="P15" s="179">
        <v>-22904.337</v>
      </c>
      <c r="Q15" s="179">
        <v>-21598.901999999998</v>
      </c>
      <c r="R15" s="179">
        <v>-31148.142</v>
      </c>
      <c r="S15" s="179">
        <v>0</v>
      </c>
      <c r="T15" s="172">
        <v>-152011.31899999999</v>
      </c>
      <c r="U15" s="176">
        <v>-200433.90400000001</v>
      </c>
      <c r="V15" s="180">
        <v>-43344</v>
      </c>
      <c r="W15" s="180">
        <v>-65133.402999999998</v>
      </c>
      <c r="X15" s="180">
        <v>-67583.391000000003</v>
      </c>
      <c r="Y15" s="179">
        <v>0</v>
      </c>
      <c r="Z15" s="176">
        <v>-247127.56200000001</v>
      </c>
      <c r="AA15" s="180">
        <v>-40660</v>
      </c>
      <c r="AB15" s="180">
        <v>-70040</v>
      </c>
      <c r="AC15" s="180">
        <v>-46440</v>
      </c>
      <c r="AD15" s="26"/>
    </row>
    <row r="16" spans="1:30" s="26" customFormat="1" ht="13.2">
      <c r="A16" s="4"/>
      <c r="B16" s="21" t="s">
        <v>207</v>
      </c>
      <c r="C16" s="4"/>
      <c r="D16" s="4"/>
      <c r="E16" s="5" t="s">
        <v>125</v>
      </c>
      <c r="F16" s="35">
        <v>-55251852</v>
      </c>
      <c r="G16" s="35">
        <v>-37952373</v>
      </c>
      <c r="H16" s="35">
        <v>-39547705</v>
      </c>
      <c r="I16" s="35"/>
      <c r="J16" s="172">
        <v>-195320.579</v>
      </c>
      <c r="K16" s="36">
        <v>-47219.830999999998</v>
      </c>
      <c r="L16" s="36">
        <v>-47624.321000000004</v>
      </c>
      <c r="M16" s="36">
        <v>-51119.523000000001</v>
      </c>
      <c r="N16" s="36">
        <v>0</v>
      </c>
      <c r="O16" s="172">
        <v>-198473.08300000001</v>
      </c>
      <c r="P16" s="179">
        <v>-67333.645999999993</v>
      </c>
      <c r="Q16" s="179">
        <v>-83716.047999999995</v>
      </c>
      <c r="R16" s="179">
        <v>-68649.606</v>
      </c>
      <c r="S16" s="179">
        <v>0</v>
      </c>
      <c r="T16" s="172">
        <v>-288527.27</v>
      </c>
      <c r="U16" s="176">
        <v>-440568</v>
      </c>
      <c r="V16" s="180">
        <v>-148083</v>
      </c>
      <c r="W16" s="180">
        <v>-155841.70800000001</v>
      </c>
      <c r="X16" s="180">
        <v>-177757.31</v>
      </c>
      <c r="Y16" s="179">
        <v>0</v>
      </c>
      <c r="Z16" s="176">
        <v>-659447.12800000003</v>
      </c>
      <c r="AA16" s="180">
        <v>-186973</v>
      </c>
      <c r="AB16" s="180">
        <v>-171150</v>
      </c>
      <c r="AC16" s="180">
        <v>-166625</v>
      </c>
      <c r="AD16" s="41"/>
    </row>
    <row r="17" spans="1:30" s="26" customFormat="1" ht="27" customHeight="1">
      <c r="A17" s="4"/>
      <c r="B17" s="495" t="s">
        <v>208</v>
      </c>
      <c r="C17" s="495"/>
      <c r="D17" s="495"/>
      <c r="E17" s="289" t="s">
        <v>125</v>
      </c>
      <c r="F17" s="35">
        <v>-237682</v>
      </c>
      <c r="G17" s="35">
        <v>-128048</v>
      </c>
      <c r="H17" s="35">
        <v>-53022</v>
      </c>
      <c r="I17" s="35"/>
      <c r="J17" s="315">
        <v>-67125.847999999998</v>
      </c>
      <c r="K17" s="316">
        <v>-1371.665</v>
      </c>
      <c r="L17" s="316">
        <v>-540.48800000000006</v>
      </c>
      <c r="M17" s="316">
        <v>-4275.2269999999999</v>
      </c>
      <c r="N17" s="316">
        <v>0</v>
      </c>
      <c r="O17" s="315">
        <v>-3282.6790000000001</v>
      </c>
      <c r="P17" s="317">
        <v>-141.767</v>
      </c>
      <c r="Q17" s="317">
        <v>-2829.81</v>
      </c>
      <c r="R17" s="317">
        <v>-1891.5809999999999</v>
      </c>
      <c r="S17" s="317">
        <v>0</v>
      </c>
      <c r="T17" s="315">
        <v>-25641.552</v>
      </c>
      <c r="U17" s="315">
        <v>-24659.554</v>
      </c>
      <c r="V17" s="317">
        <v>-934</v>
      </c>
      <c r="W17" s="317">
        <v>-39312.851000000002</v>
      </c>
      <c r="X17" s="317">
        <v>-1860.3050000000001</v>
      </c>
      <c r="Y17" s="317">
        <v>0</v>
      </c>
      <c r="Z17" s="315">
        <v>-165522.25899999999</v>
      </c>
      <c r="AA17" s="317">
        <v>-368</v>
      </c>
      <c r="AB17" s="317">
        <v>-24872</v>
      </c>
      <c r="AC17" s="317">
        <v>-124570</v>
      </c>
    </row>
    <row r="18" spans="1:30" s="26" customFormat="1" ht="13.2">
      <c r="A18" s="4"/>
      <c r="B18" s="21" t="s">
        <v>209</v>
      </c>
      <c r="C18" s="4"/>
      <c r="D18" s="4"/>
      <c r="E18" s="289" t="s">
        <v>125</v>
      </c>
      <c r="F18" s="35">
        <v>0</v>
      </c>
      <c r="G18" s="35">
        <v>0</v>
      </c>
      <c r="H18" s="35">
        <v>0</v>
      </c>
      <c r="I18" s="35"/>
      <c r="J18" s="172">
        <v>-11922.191999999999</v>
      </c>
      <c r="K18" s="36">
        <v>0</v>
      </c>
      <c r="L18" s="36">
        <v>0</v>
      </c>
      <c r="M18" s="36">
        <v>0</v>
      </c>
      <c r="N18" s="36">
        <v>0</v>
      </c>
      <c r="O18" s="172">
        <v>0</v>
      </c>
      <c r="P18" s="179">
        <v>0</v>
      </c>
      <c r="Q18" s="179">
        <v>0</v>
      </c>
      <c r="R18" s="179">
        <v>0</v>
      </c>
      <c r="S18" s="179">
        <v>0</v>
      </c>
      <c r="T18" s="172">
        <v>0</v>
      </c>
      <c r="U18" s="176">
        <v>0</v>
      </c>
      <c r="V18" s="180">
        <v>0</v>
      </c>
      <c r="W18" s="180">
        <v>0</v>
      </c>
      <c r="X18" s="180">
        <v>0</v>
      </c>
      <c r="Y18" s="179">
        <v>0</v>
      </c>
      <c r="Z18" s="176">
        <v>0</v>
      </c>
      <c r="AA18" s="180">
        <v>0</v>
      </c>
      <c r="AB18" s="180">
        <v>0</v>
      </c>
      <c r="AC18" s="180">
        <v>0</v>
      </c>
    </row>
    <row r="19" spans="1:30" s="26" customFormat="1" ht="24" customHeight="1">
      <c r="A19" s="4"/>
      <c r="B19" s="495" t="s">
        <v>212</v>
      </c>
      <c r="C19" s="495"/>
      <c r="D19" s="495"/>
      <c r="E19" s="289" t="s">
        <v>125</v>
      </c>
      <c r="F19" s="35">
        <v>-308682</v>
      </c>
      <c r="G19" s="35">
        <v>-2411376</v>
      </c>
      <c r="H19" s="35">
        <v>-1047706</v>
      </c>
      <c r="I19" s="35"/>
      <c r="J19" s="312">
        <v>-3580.0920000000001</v>
      </c>
      <c r="K19" s="313">
        <v>-399.58699999999999</v>
      </c>
      <c r="L19" s="313">
        <v>-4966.6859999999997</v>
      </c>
      <c r="M19" s="313">
        <v>38.963000000000001</v>
      </c>
      <c r="N19" s="313">
        <v>0</v>
      </c>
      <c r="O19" s="312">
        <v>-5620.8310000000001</v>
      </c>
      <c r="P19" s="314">
        <v>-343.48500000000001</v>
      </c>
      <c r="Q19" s="314">
        <v>-677.03700000000003</v>
      </c>
      <c r="R19" s="314">
        <v>-486.83699999999999</v>
      </c>
      <c r="S19" s="314">
        <v>0</v>
      </c>
      <c r="T19" s="312">
        <v>-3814.8670000000002</v>
      </c>
      <c r="U19" s="312">
        <v>-3815</v>
      </c>
      <c r="V19" s="314">
        <v>-2698</v>
      </c>
      <c r="W19" s="314">
        <v>1234.556</v>
      </c>
      <c r="X19" s="314">
        <v>-625.67899999999997</v>
      </c>
      <c r="Y19" s="314">
        <v>0</v>
      </c>
      <c r="Z19" s="312">
        <v>-3516.8939999999998</v>
      </c>
      <c r="AA19" s="314">
        <v>-266</v>
      </c>
      <c r="AB19" s="314">
        <v>-370</v>
      </c>
      <c r="AC19" s="314">
        <v>-5357</v>
      </c>
    </row>
    <row r="20" spans="1:30" s="26" customFormat="1" ht="13.2">
      <c r="A20" s="4"/>
      <c r="B20" s="21" t="s">
        <v>210</v>
      </c>
      <c r="C20" s="4"/>
      <c r="D20" s="4"/>
      <c r="E20" s="289" t="s">
        <v>125</v>
      </c>
      <c r="F20" s="35">
        <v>4097230</v>
      </c>
      <c r="G20" s="35">
        <v>1006184</v>
      </c>
      <c r="H20" s="35">
        <v>7643583</v>
      </c>
      <c r="I20" s="35"/>
      <c r="J20" s="172">
        <v>21692.072</v>
      </c>
      <c r="K20" s="36">
        <v>2843.835</v>
      </c>
      <c r="L20" s="36">
        <v>6394.933</v>
      </c>
      <c r="M20" s="36">
        <v>3414.4490000000001</v>
      </c>
      <c r="N20" s="36">
        <v>0</v>
      </c>
      <c r="O20" s="172">
        <v>19429.68</v>
      </c>
      <c r="P20" s="179">
        <v>3217.567</v>
      </c>
      <c r="Q20" s="179">
        <v>4738.4520000000002</v>
      </c>
      <c r="R20" s="179">
        <v>6970.12</v>
      </c>
      <c r="S20" s="179">
        <v>0</v>
      </c>
      <c r="T20" s="172">
        <v>20164.501</v>
      </c>
      <c r="U20" s="176">
        <v>20164.501</v>
      </c>
      <c r="V20" s="180">
        <v>10098</v>
      </c>
      <c r="W20" s="180">
        <v>75.27</v>
      </c>
      <c r="X20" s="180">
        <v>5298.366</v>
      </c>
      <c r="Y20" s="179">
        <v>0</v>
      </c>
      <c r="Z20" s="176">
        <v>23034.657999999999</v>
      </c>
      <c r="AA20" s="180">
        <v>4032</v>
      </c>
      <c r="AB20" s="180">
        <v>6111</v>
      </c>
      <c r="AC20" s="180">
        <v>6708</v>
      </c>
    </row>
    <row r="21" spans="1:30" s="26" customFormat="1" ht="13.2">
      <c r="A21" s="4"/>
      <c r="B21" s="21" t="s">
        <v>211</v>
      </c>
      <c r="C21" s="4"/>
      <c r="D21" s="4"/>
      <c r="E21" s="289" t="s">
        <v>125</v>
      </c>
      <c r="F21" s="35">
        <v>-2050374</v>
      </c>
      <c r="G21" s="35">
        <v>-3962767</v>
      </c>
      <c r="H21" s="35">
        <v>-6129996</v>
      </c>
      <c r="I21" s="35"/>
      <c r="J21" s="172">
        <v>-19529.597000000002</v>
      </c>
      <c r="K21" s="36">
        <v>-2514.6799999999998</v>
      </c>
      <c r="L21" s="36">
        <v>-5691.08</v>
      </c>
      <c r="M21" s="36">
        <v>-4976.683</v>
      </c>
      <c r="N21" s="36">
        <v>0</v>
      </c>
      <c r="O21" s="172">
        <v>-14821.566999999999</v>
      </c>
      <c r="P21" s="179">
        <v>-3562.7179999999998</v>
      </c>
      <c r="Q21" s="179">
        <v>-10550.991</v>
      </c>
      <c r="R21" s="179">
        <v>-2968.7269999999999</v>
      </c>
      <c r="S21" s="179">
        <v>0</v>
      </c>
      <c r="T21" s="172">
        <v>-30093.073</v>
      </c>
      <c r="U21" s="176">
        <v>-33595.411999999997</v>
      </c>
      <c r="V21" s="180">
        <v>-7179</v>
      </c>
      <c r="W21" s="180">
        <v>-1723</v>
      </c>
      <c r="X21" s="180">
        <v>-6439.3950000000004</v>
      </c>
      <c r="Y21" s="179">
        <v>0</v>
      </c>
      <c r="Z21" s="176">
        <v>-24143.678</v>
      </c>
      <c r="AA21" s="180">
        <v>-5062</v>
      </c>
      <c r="AB21" s="180">
        <v>-2116</v>
      </c>
      <c r="AC21" s="180">
        <v>-6302</v>
      </c>
    </row>
    <row r="22" spans="1:30" s="26" customFormat="1" ht="13.2">
      <c r="A22" s="4"/>
      <c r="B22" s="37" t="s">
        <v>341</v>
      </c>
      <c r="C22" s="28"/>
      <c r="D22" s="28"/>
      <c r="E22" s="163" t="s">
        <v>125</v>
      </c>
      <c r="F22" s="38">
        <f>SUM(F13:F21)</f>
        <v>-117309127</v>
      </c>
      <c r="G22" s="38">
        <f>SUM(G13:G21)</f>
        <v>-42675155</v>
      </c>
      <c r="H22" s="38">
        <f>SUM(H13:H21)</f>
        <v>-53991575</v>
      </c>
      <c r="I22" s="38">
        <f>SUM(I13:I21)</f>
        <v>0</v>
      </c>
      <c r="J22" s="173">
        <f t="shared" ref="J22:S22" si="2">SUM(J13:J21)</f>
        <v>-483584.38300000003</v>
      </c>
      <c r="K22" s="38">
        <f t="shared" si="2"/>
        <v>-112477.40699999998</v>
      </c>
      <c r="L22" s="38">
        <f t="shared" si="2"/>
        <v>9187.3799999999883</v>
      </c>
      <c r="M22" s="38">
        <f t="shared" si="2"/>
        <v>17058.333000000006</v>
      </c>
      <c r="N22" s="38">
        <f t="shared" si="2"/>
        <v>0</v>
      </c>
      <c r="O22" s="173">
        <f t="shared" si="2"/>
        <v>-24754.307000000179</v>
      </c>
      <c r="P22" s="181">
        <f t="shared" si="2"/>
        <v>-9127.5970000000034</v>
      </c>
      <c r="Q22" s="182">
        <f t="shared" si="2"/>
        <v>145131.76600000003</v>
      </c>
      <c r="R22" s="181">
        <f t="shared" si="2"/>
        <v>-159874.28599999993</v>
      </c>
      <c r="S22" s="181">
        <f t="shared" si="2"/>
        <v>0</v>
      </c>
      <c r="T22" s="173">
        <f t="shared" ref="T22:AC22" si="3">SUM(T13:T21)</f>
        <v>-400991.36100000003</v>
      </c>
      <c r="U22" s="173">
        <f t="shared" si="3"/>
        <v>406398.17100000003</v>
      </c>
      <c r="V22" s="181">
        <f t="shared" si="3"/>
        <v>145807</v>
      </c>
      <c r="W22" s="181">
        <f t="shared" si="3"/>
        <v>143088.10499999992</v>
      </c>
      <c r="X22" s="181">
        <f t="shared" si="3"/>
        <v>248235.66899999994</v>
      </c>
      <c r="Y22" s="181">
        <f t="shared" si="3"/>
        <v>0</v>
      </c>
      <c r="Z22" s="173">
        <f t="shared" si="3"/>
        <v>558748.97200000018</v>
      </c>
      <c r="AA22" s="181">
        <f t="shared" si="3"/>
        <v>184791</v>
      </c>
      <c r="AB22" s="181">
        <f t="shared" si="3"/>
        <v>214476</v>
      </c>
      <c r="AC22" s="181">
        <f t="shared" si="3"/>
        <v>57040</v>
      </c>
    </row>
    <row r="23" spans="1:30" s="26" customFormat="1" ht="13.2">
      <c r="A23" s="4"/>
      <c r="B23" s="39"/>
      <c r="C23" s="16"/>
      <c r="D23" s="16"/>
      <c r="E23" s="164"/>
      <c r="F23" s="40"/>
      <c r="G23" s="40"/>
      <c r="H23" s="40"/>
      <c r="I23" s="40"/>
      <c r="J23" s="174"/>
      <c r="K23" s="40"/>
      <c r="L23" s="40"/>
      <c r="M23" s="40"/>
      <c r="N23" s="40"/>
      <c r="O23" s="174"/>
      <c r="P23" s="183"/>
      <c r="Q23" s="184"/>
      <c r="R23" s="183"/>
      <c r="S23" s="183"/>
      <c r="T23" s="174"/>
      <c r="U23" s="174"/>
      <c r="V23" s="183"/>
      <c r="W23" s="183"/>
      <c r="X23" s="183"/>
      <c r="Y23" s="183"/>
      <c r="Z23" s="174"/>
      <c r="AA23" s="180"/>
      <c r="AB23" s="180"/>
      <c r="AC23" s="180"/>
    </row>
    <row r="24" spans="1:30" s="41" customFormat="1" ht="13.2">
      <c r="A24" s="16"/>
      <c r="B24" s="19" t="s">
        <v>213</v>
      </c>
      <c r="C24" s="16"/>
      <c r="D24" s="16"/>
      <c r="E24" s="289" t="s">
        <v>125</v>
      </c>
      <c r="F24" s="40">
        <v>15970794</v>
      </c>
      <c r="G24" s="40">
        <v>7525001</v>
      </c>
      <c r="H24" s="40">
        <v>268039357</v>
      </c>
      <c r="I24" s="40"/>
      <c r="J24" s="172">
        <v>469508.88900000002</v>
      </c>
      <c r="K24" s="36">
        <v>3019.9740000000002</v>
      </c>
      <c r="L24" s="36">
        <v>-5936.9459999999999</v>
      </c>
      <c r="M24" s="36">
        <v>-5068.3100000000004</v>
      </c>
      <c r="N24" s="36">
        <v>0</v>
      </c>
      <c r="O24" s="172">
        <v>-12894.441000000001</v>
      </c>
      <c r="P24" s="179">
        <v>-25638.226999999999</v>
      </c>
      <c r="Q24" s="179">
        <v>44591.396999999997</v>
      </c>
      <c r="R24" s="179">
        <v>64118.550999999999</v>
      </c>
      <c r="S24" s="179">
        <v>0</v>
      </c>
      <c r="T24" s="172">
        <v>67182.98</v>
      </c>
      <c r="U24" s="176">
        <v>67054.683000000005</v>
      </c>
      <c r="V24" s="180">
        <v>-21332</v>
      </c>
      <c r="W24" s="180">
        <v>22996.455000000002</v>
      </c>
      <c r="X24" s="180">
        <v>-22250.319</v>
      </c>
      <c r="Y24" s="179">
        <v>0</v>
      </c>
      <c r="Z24" s="176">
        <v>-38319.521000000001</v>
      </c>
      <c r="AA24" s="180">
        <v>3368</v>
      </c>
      <c r="AB24" s="180">
        <v>-1183</v>
      </c>
      <c r="AC24" s="180">
        <v>-3687</v>
      </c>
      <c r="AD24" s="26"/>
    </row>
    <row r="25" spans="1:30" s="26" customFormat="1" ht="13.2">
      <c r="A25" s="4"/>
      <c r="B25" s="21" t="s">
        <v>214</v>
      </c>
      <c r="C25" s="4"/>
      <c r="D25" s="4"/>
      <c r="E25" s="289" t="s">
        <v>125</v>
      </c>
      <c r="F25" s="35">
        <v>20551679</v>
      </c>
      <c r="G25" s="35">
        <v>14531100</v>
      </c>
      <c r="H25" s="35">
        <v>17357111</v>
      </c>
      <c r="I25" s="35"/>
      <c r="J25" s="172">
        <v>172979.47399999999</v>
      </c>
      <c r="K25" s="36">
        <v>23991.792000000001</v>
      </c>
      <c r="L25" s="36">
        <v>26741.796999999999</v>
      </c>
      <c r="M25" s="36">
        <v>92158.025999999998</v>
      </c>
      <c r="N25" s="36">
        <v>0</v>
      </c>
      <c r="O25" s="172">
        <v>167891.68799999999</v>
      </c>
      <c r="P25" s="179">
        <v>27307.576000000001</v>
      </c>
      <c r="Q25" s="179">
        <v>29533.808000000001</v>
      </c>
      <c r="R25" s="179">
        <v>33130.620000000003</v>
      </c>
      <c r="S25" s="179">
        <v>0</v>
      </c>
      <c r="T25" s="172">
        <v>121735.274</v>
      </c>
      <c r="U25" s="176">
        <v>122574</v>
      </c>
      <c r="V25" s="180">
        <v>30309</v>
      </c>
      <c r="W25" s="180">
        <v>81045.153000000006</v>
      </c>
      <c r="X25" s="180">
        <v>27970.330999999998</v>
      </c>
      <c r="Y25" s="179">
        <v>0</v>
      </c>
      <c r="Z25" s="176">
        <v>161026.89199999999</v>
      </c>
      <c r="AA25" s="180">
        <v>29606</v>
      </c>
      <c r="AB25" s="180">
        <v>32190</v>
      </c>
      <c r="AC25" s="180">
        <v>32178</v>
      </c>
      <c r="AD25" s="41"/>
    </row>
    <row r="26" spans="1:30" s="26" customFormat="1" ht="13.2">
      <c r="A26" s="4"/>
      <c r="B26" s="21" t="s">
        <v>215</v>
      </c>
      <c r="C26" s="4"/>
      <c r="D26" s="4"/>
      <c r="E26" s="289" t="s">
        <v>125</v>
      </c>
      <c r="F26" s="35">
        <v>-43955796</v>
      </c>
      <c r="G26" s="35">
        <v>-37460460</v>
      </c>
      <c r="H26" s="35">
        <v>-51113934</v>
      </c>
      <c r="I26" s="35"/>
      <c r="J26" s="172">
        <v>-198337.046</v>
      </c>
      <c r="K26" s="36">
        <v>-55917.120000000003</v>
      </c>
      <c r="L26" s="36">
        <v>-55535.493000000002</v>
      </c>
      <c r="M26" s="36">
        <v>-56321.928</v>
      </c>
      <c r="N26" s="36">
        <v>0</v>
      </c>
      <c r="O26" s="172">
        <v>-230383.35399999999</v>
      </c>
      <c r="P26" s="179">
        <v>-59678.146000000001</v>
      </c>
      <c r="Q26" s="179">
        <v>-81136.092999999993</v>
      </c>
      <c r="R26" s="179">
        <v>-73561.245999999999</v>
      </c>
      <c r="S26" s="179">
        <v>0</v>
      </c>
      <c r="T26" s="172">
        <v>-294897.46399999998</v>
      </c>
      <c r="U26" s="176">
        <v>-306356</v>
      </c>
      <c r="V26" s="180">
        <v>-80299</v>
      </c>
      <c r="W26" s="180">
        <v>-197226.22899999999</v>
      </c>
      <c r="X26" s="180">
        <v>-74539.042000000001</v>
      </c>
      <c r="Y26" s="179">
        <v>0</v>
      </c>
      <c r="Z26" s="176">
        <v>-427655.20500000002</v>
      </c>
      <c r="AA26" s="180">
        <v>-85393</v>
      </c>
      <c r="AB26" s="180">
        <v>-75454</v>
      </c>
      <c r="AC26" s="180">
        <v>-84891</v>
      </c>
    </row>
    <row r="27" spans="1:30" s="26" customFormat="1" ht="13.2">
      <c r="A27" s="4"/>
      <c r="B27" s="21" t="s">
        <v>216</v>
      </c>
      <c r="C27" s="4"/>
      <c r="D27" s="4"/>
      <c r="E27" s="289" t="s">
        <v>125</v>
      </c>
      <c r="F27" s="35">
        <v>0</v>
      </c>
      <c r="G27" s="35"/>
      <c r="H27" s="35">
        <v>0</v>
      </c>
      <c r="I27" s="35"/>
      <c r="J27" s="172">
        <v>-9342.1980000000003</v>
      </c>
      <c r="K27" s="36">
        <v>0</v>
      </c>
      <c r="L27" s="36">
        <v>0</v>
      </c>
      <c r="M27" s="36">
        <v>0</v>
      </c>
      <c r="N27" s="36">
        <v>0</v>
      </c>
      <c r="O27" s="172">
        <v>-5503.3789999999999</v>
      </c>
      <c r="P27" s="179">
        <v>14686.162</v>
      </c>
      <c r="Q27" s="179">
        <v>0</v>
      </c>
      <c r="R27" s="179">
        <v>0</v>
      </c>
      <c r="S27" s="179">
        <v>0</v>
      </c>
      <c r="T27" s="172">
        <v>14845.359</v>
      </c>
      <c r="U27" s="176">
        <v>14845.359</v>
      </c>
      <c r="V27" s="180">
        <v>0</v>
      </c>
      <c r="W27" s="180">
        <v>0</v>
      </c>
      <c r="X27" s="180">
        <v>0</v>
      </c>
      <c r="Y27" s="179">
        <v>0</v>
      </c>
      <c r="Z27" s="176">
        <v>0</v>
      </c>
      <c r="AA27" s="180">
        <v>0</v>
      </c>
      <c r="AB27" s="180">
        <v>0</v>
      </c>
      <c r="AC27" s="180">
        <v>0</v>
      </c>
    </row>
    <row r="28" spans="1:30" s="26" customFormat="1" ht="13.2">
      <c r="A28" s="4"/>
      <c r="B28" s="21" t="s">
        <v>217</v>
      </c>
      <c r="C28" s="4"/>
      <c r="D28" s="4"/>
      <c r="E28" s="289" t="s">
        <v>125</v>
      </c>
      <c r="F28" s="35">
        <v>0</v>
      </c>
      <c r="G28" s="35"/>
      <c r="H28" s="35">
        <v>0</v>
      </c>
      <c r="I28" s="35"/>
      <c r="J28" s="172">
        <v>-85.744</v>
      </c>
      <c r="K28" s="36">
        <v>0</v>
      </c>
      <c r="L28" s="36">
        <v>0</v>
      </c>
      <c r="M28" s="36">
        <v>0</v>
      </c>
      <c r="N28" s="36">
        <v>0</v>
      </c>
      <c r="O28" s="172">
        <v>-92.600999999999999</v>
      </c>
      <c r="P28" s="179">
        <v>0</v>
      </c>
      <c r="Q28" s="179">
        <v>0</v>
      </c>
      <c r="R28" s="179">
        <v>0</v>
      </c>
      <c r="S28" s="179">
        <v>0</v>
      </c>
      <c r="T28" s="172">
        <v>-67.593999999999994</v>
      </c>
      <c r="U28" s="176">
        <v>-67.593999999999994</v>
      </c>
      <c r="V28" s="180">
        <v>0</v>
      </c>
      <c r="W28" s="180">
        <v>0</v>
      </c>
      <c r="X28" s="180">
        <v>0</v>
      </c>
      <c r="Y28" s="179">
        <v>0</v>
      </c>
      <c r="Z28" s="176">
        <v>-168.37799999999999</v>
      </c>
      <c r="AA28" s="180">
        <v>0</v>
      </c>
      <c r="AB28" s="180">
        <v>0</v>
      </c>
      <c r="AC28" s="180">
        <v>0</v>
      </c>
    </row>
    <row r="29" spans="1:30" s="26" customFormat="1" ht="13.2">
      <c r="A29" s="4"/>
      <c r="B29" s="21" t="s">
        <v>218</v>
      </c>
      <c r="C29" s="4"/>
      <c r="D29" s="4"/>
      <c r="E29" s="289" t="s">
        <v>125</v>
      </c>
      <c r="F29" s="35">
        <v>0</v>
      </c>
      <c r="G29" s="35"/>
      <c r="H29" s="35">
        <v>-11025736</v>
      </c>
      <c r="I29" s="35"/>
      <c r="J29" s="172">
        <v>-10969.791999999999</v>
      </c>
      <c r="K29" s="36">
        <v>0</v>
      </c>
      <c r="L29" s="36">
        <v>0</v>
      </c>
      <c r="M29" s="36">
        <v>0</v>
      </c>
      <c r="N29" s="36">
        <v>0</v>
      </c>
      <c r="O29" s="172">
        <v>-1346.4469999999999</v>
      </c>
      <c r="P29" s="179">
        <v>0</v>
      </c>
      <c r="Q29" s="179">
        <v>0</v>
      </c>
      <c r="R29" s="179">
        <v>0</v>
      </c>
      <c r="S29" s="179">
        <v>0</v>
      </c>
      <c r="T29" s="172">
        <v>0</v>
      </c>
      <c r="U29" s="176">
        <v>0</v>
      </c>
      <c r="V29" s="180">
        <v>0</v>
      </c>
      <c r="W29" s="180">
        <v>0</v>
      </c>
      <c r="X29" s="180">
        <v>0</v>
      </c>
      <c r="Y29" s="179">
        <v>0</v>
      </c>
      <c r="Z29" s="176">
        <v>0</v>
      </c>
      <c r="AA29" s="180">
        <v>0</v>
      </c>
      <c r="AB29" s="180">
        <v>0</v>
      </c>
      <c r="AC29" s="180">
        <v>0</v>
      </c>
    </row>
    <row r="30" spans="1:30" s="26" customFormat="1" ht="13.2">
      <c r="A30" s="4"/>
      <c r="B30" s="21" t="s">
        <v>219</v>
      </c>
      <c r="C30" s="4"/>
      <c r="D30" s="4"/>
      <c r="E30" s="289" t="s">
        <v>125</v>
      </c>
      <c r="F30" s="35">
        <v>0</v>
      </c>
      <c r="G30" s="35">
        <v>-400819</v>
      </c>
      <c r="H30" s="35">
        <v>0</v>
      </c>
      <c r="I30" s="35"/>
      <c r="J30" s="172">
        <v>0</v>
      </c>
      <c r="K30" s="36">
        <v>0</v>
      </c>
      <c r="L30" s="36">
        <v>0</v>
      </c>
      <c r="M30" s="36">
        <v>0</v>
      </c>
      <c r="N30" s="36">
        <v>0</v>
      </c>
      <c r="O30" s="172">
        <v>0</v>
      </c>
      <c r="P30" s="179">
        <v>0</v>
      </c>
      <c r="Q30" s="179">
        <v>-3249.2919999999999</v>
      </c>
      <c r="R30" s="179">
        <v>0</v>
      </c>
      <c r="S30" s="179">
        <v>0</v>
      </c>
      <c r="T30" s="172">
        <v>0</v>
      </c>
      <c r="U30" s="176">
        <v>0</v>
      </c>
      <c r="V30" s="180">
        <v>0</v>
      </c>
      <c r="W30" s="180">
        <v>3249.3020000000001</v>
      </c>
      <c r="X30" s="180">
        <v>15109.6</v>
      </c>
      <c r="Y30" s="179">
        <v>0</v>
      </c>
      <c r="Z30" s="176">
        <v>18358.901999999998</v>
      </c>
      <c r="AA30" s="180">
        <v>17481</v>
      </c>
      <c r="AB30" s="180">
        <v>0</v>
      </c>
      <c r="AC30" s="180">
        <v>0</v>
      </c>
    </row>
    <row r="31" spans="1:30" s="26" customFormat="1" ht="13.2">
      <c r="A31" s="4"/>
      <c r="B31" s="21" t="s">
        <v>220</v>
      </c>
      <c r="C31" s="4"/>
      <c r="D31" s="4"/>
      <c r="E31" s="289" t="s">
        <v>125</v>
      </c>
      <c r="F31" s="35">
        <v>47883166</v>
      </c>
      <c r="G31" s="35">
        <v>58984065</v>
      </c>
      <c r="H31" s="35">
        <v>-10487652</v>
      </c>
      <c r="I31" s="35"/>
      <c r="J31" s="172">
        <v>112807.416</v>
      </c>
      <c r="K31" s="36">
        <v>50044.214999999997</v>
      </c>
      <c r="L31" s="36">
        <v>51915.601999999999</v>
      </c>
      <c r="M31" s="36">
        <v>17552.855</v>
      </c>
      <c r="N31" s="36">
        <v>0</v>
      </c>
      <c r="O31" s="172">
        <v>270190.99</v>
      </c>
      <c r="P31" s="179">
        <v>85915.206999999995</v>
      </c>
      <c r="Q31" s="179">
        <v>93545.358999999997</v>
      </c>
      <c r="R31" s="179">
        <v>105429.398</v>
      </c>
      <c r="S31" s="179">
        <v>0</v>
      </c>
      <c r="T31" s="172">
        <v>414565.23599999998</v>
      </c>
      <c r="U31" s="176">
        <v>414950</v>
      </c>
      <c r="V31" s="180">
        <v>164694</v>
      </c>
      <c r="W31" s="180">
        <v>172625</v>
      </c>
      <c r="X31" s="180">
        <v>195597.85200000001</v>
      </c>
      <c r="Y31" s="179">
        <v>0</v>
      </c>
      <c r="Z31" s="176">
        <v>697326.15700000001</v>
      </c>
      <c r="AA31" s="180">
        <v>219022</v>
      </c>
      <c r="AB31" s="180">
        <v>226228</v>
      </c>
      <c r="AC31" s="180">
        <v>193255</v>
      </c>
    </row>
    <row r="32" spans="1:30" s="26" customFormat="1" ht="13.2">
      <c r="A32" s="4"/>
      <c r="B32" s="37" t="s">
        <v>221</v>
      </c>
      <c r="C32" s="28"/>
      <c r="D32" s="28"/>
      <c r="E32" s="163" t="s">
        <v>125</v>
      </c>
      <c r="F32" s="38">
        <f t="shared" ref="F32:S32" si="4">SUM(F22:F31)</f>
        <v>-76859284</v>
      </c>
      <c r="G32" s="38">
        <f t="shared" si="4"/>
        <v>503732</v>
      </c>
      <c r="H32" s="38">
        <f t="shared" si="4"/>
        <v>158777571</v>
      </c>
      <c r="I32" s="38">
        <f t="shared" si="4"/>
        <v>0</v>
      </c>
      <c r="J32" s="173">
        <f t="shared" si="4"/>
        <v>52976.615999999973</v>
      </c>
      <c r="K32" s="38">
        <f t="shared" si="4"/>
        <v>-91338.545999999973</v>
      </c>
      <c r="L32" s="38">
        <f t="shared" si="4"/>
        <v>26372.339999999982</v>
      </c>
      <c r="M32" s="38">
        <f t="shared" si="4"/>
        <v>65378.975999999995</v>
      </c>
      <c r="N32" s="38">
        <f t="shared" si="4"/>
        <v>0</v>
      </c>
      <c r="O32" s="173">
        <f t="shared" si="4"/>
        <v>163108.1489999998</v>
      </c>
      <c r="P32" s="181">
        <f t="shared" si="4"/>
        <v>33464.974999999991</v>
      </c>
      <c r="Q32" s="182">
        <f t="shared" si="4"/>
        <v>228416.94500000004</v>
      </c>
      <c r="R32" s="181">
        <f t="shared" si="4"/>
        <v>-30756.962999999916</v>
      </c>
      <c r="S32" s="181">
        <f t="shared" si="4"/>
        <v>0</v>
      </c>
      <c r="T32" s="173">
        <f>SUM(T22:T31)</f>
        <v>-77627.570000000007</v>
      </c>
      <c r="U32" s="173">
        <f>SUM(U22:U31)</f>
        <v>719398.61900000006</v>
      </c>
      <c r="V32" s="181">
        <f>SUM(V22:V31)</f>
        <v>239179</v>
      </c>
      <c r="W32" s="181">
        <v>225777</v>
      </c>
      <c r="X32" s="181">
        <f t="shared" ref="X32:AC32" si="5">SUM(X22:X31)</f>
        <v>390124.09100000001</v>
      </c>
      <c r="Y32" s="181">
        <f t="shared" si="5"/>
        <v>0</v>
      </c>
      <c r="Z32" s="173">
        <f t="shared" si="5"/>
        <v>969317.81900000013</v>
      </c>
      <c r="AA32" s="181">
        <f t="shared" si="5"/>
        <v>368875</v>
      </c>
      <c r="AB32" s="181">
        <f t="shared" si="5"/>
        <v>396257</v>
      </c>
      <c r="AC32" s="181">
        <f t="shared" si="5"/>
        <v>193895</v>
      </c>
    </row>
    <row r="33" spans="1:30" s="26" customFormat="1" ht="13.2">
      <c r="A33" s="4"/>
      <c r="B33" s="39"/>
      <c r="C33" s="16"/>
      <c r="D33" s="16"/>
      <c r="E33" s="164"/>
      <c r="F33" s="40"/>
      <c r="G33" s="40"/>
      <c r="H33" s="40"/>
      <c r="I33" s="40"/>
      <c r="J33" s="174"/>
      <c r="K33" s="40"/>
      <c r="L33" s="40"/>
      <c r="M33" s="40"/>
      <c r="N33" s="40"/>
      <c r="O33" s="174"/>
      <c r="P33" s="183"/>
      <c r="Q33" s="184"/>
      <c r="R33" s="183"/>
      <c r="S33" s="183"/>
      <c r="T33" s="174"/>
      <c r="U33" s="174"/>
      <c r="V33" s="183"/>
      <c r="W33" s="183"/>
      <c r="X33" s="183"/>
      <c r="Y33" s="183"/>
      <c r="Z33" s="174"/>
      <c r="AA33" s="180"/>
      <c r="AB33" s="180"/>
      <c r="AC33" s="180"/>
    </row>
    <row r="34" spans="1:30" s="41" customFormat="1" ht="13.2">
      <c r="A34" s="16"/>
      <c r="B34" s="17" t="s">
        <v>222</v>
      </c>
      <c r="C34" s="42"/>
      <c r="D34" s="42"/>
      <c r="E34" s="165" t="s">
        <v>125</v>
      </c>
      <c r="F34" s="43">
        <v>-29895608</v>
      </c>
      <c r="G34" s="43">
        <v>-27037206</v>
      </c>
      <c r="H34" s="43">
        <v>-97298882</v>
      </c>
      <c r="I34" s="159"/>
      <c r="J34" s="175">
        <v>-231527.69</v>
      </c>
      <c r="K34" s="160">
        <v>-35906.332000000002</v>
      </c>
      <c r="L34" s="160">
        <v>-31316.467000000001</v>
      </c>
      <c r="M34" s="160">
        <v>-46394.521000000001</v>
      </c>
      <c r="N34" s="160">
        <v>0</v>
      </c>
      <c r="O34" s="175">
        <v>-163791.13699999999</v>
      </c>
      <c r="P34" s="185">
        <v>-32861.097000000002</v>
      </c>
      <c r="Q34" s="185">
        <v>-57461.752</v>
      </c>
      <c r="R34" s="185">
        <v>-52436.178999999996</v>
      </c>
      <c r="S34" s="185">
        <v>0</v>
      </c>
      <c r="T34" s="175">
        <v>-192029.80300000001</v>
      </c>
      <c r="U34" s="186">
        <v>-190285</v>
      </c>
      <c r="V34" s="187">
        <v>-41018</v>
      </c>
      <c r="W34" s="187">
        <v>-67792.769</v>
      </c>
      <c r="X34" s="187">
        <v>-95551.936000000002</v>
      </c>
      <c r="Y34" s="185">
        <v>0</v>
      </c>
      <c r="Z34" s="186">
        <v>-279259.65700000001</v>
      </c>
      <c r="AA34" s="187">
        <v>-59681</v>
      </c>
      <c r="AB34" s="183">
        <v>-83053</v>
      </c>
      <c r="AC34" s="183">
        <v>-21946</v>
      </c>
      <c r="AD34" s="26"/>
    </row>
    <row r="35" spans="1:30" s="26" customFormat="1" ht="13.2">
      <c r="A35" s="4"/>
      <c r="B35" s="44" t="s">
        <v>340</v>
      </c>
      <c r="C35" s="4"/>
      <c r="D35" s="4"/>
      <c r="E35" s="5" t="s">
        <v>125</v>
      </c>
      <c r="F35" s="35">
        <f>SUM(F32:F34)</f>
        <v>-106754892</v>
      </c>
      <c r="G35" s="35">
        <f>SUM(G32:G34)</f>
        <v>-26533474</v>
      </c>
      <c r="H35" s="35">
        <f>SUM(H32:H34)</f>
        <v>61478689</v>
      </c>
      <c r="I35" s="35">
        <f>SUM(I32:I34)</f>
        <v>0</v>
      </c>
      <c r="J35" s="176">
        <f t="shared" ref="J35:S35" si="6">SUM(J32:J34)</f>
        <v>-178551.07400000002</v>
      </c>
      <c r="K35" s="35">
        <f t="shared" si="6"/>
        <v>-127244.87799999997</v>
      </c>
      <c r="L35" s="35">
        <f t="shared" si="6"/>
        <v>-4944.1270000000186</v>
      </c>
      <c r="M35" s="35">
        <f t="shared" si="6"/>
        <v>18984.454999999994</v>
      </c>
      <c r="N35" s="35">
        <f t="shared" si="6"/>
        <v>0</v>
      </c>
      <c r="O35" s="176">
        <f t="shared" si="6"/>
        <v>-682.98800000018673</v>
      </c>
      <c r="P35" s="180">
        <f t="shared" si="6"/>
        <v>603.8779999999897</v>
      </c>
      <c r="Q35" s="188">
        <f t="shared" si="6"/>
        <v>170955.19300000003</v>
      </c>
      <c r="R35" s="180">
        <f t="shared" si="6"/>
        <v>-83193.141999999905</v>
      </c>
      <c r="S35" s="180">
        <f t="shared" si="6"/>
        <v>0</v>
      </c>
      <c r="T35" s="176">
        <f t="shared" ref="T35:AC35" si="7">SUM(T32:T34)</f>
        <v>-269657.37300000002</v>
      </c>
      <c r="U35" s="176">
        <f t="shared" si="7"/>
        <v>529113.61900000006</v>
      </c>
      <c r="V35" s="180">
        <f t="shared" si="7"/>
        <v>198161</v>
      </c>
      <c r="W35" s="180">
        <f t="shared" si="7"/>
        <v>157984.231</v>
      </c>
      <c r="X35" s="180">
        <f t="shared" si="7"/>
        <v>294572.15500000003</v>
      </c>
      <c r="Y35" s="180">
        <f t="shared" si="7"/>
        <v>0</v>
      </c>
      <c r="Z35" s="176">
        <f t="shared" si="7"/>
        <v>690058.16200000013</v>
      </c>
      <c r="AA35" s="180">
        <f t="shared" si="7"/>
        <v>309194</v>
      </c>
      <c r="AB35" s="189">
        <f t="shared" si="7"/>
        <v>313204</v>
      </c>
      <c r="AC35" s="189">
        <f t="shared" si="7"/>
        <v>171949</v>
      </c>
      <c r="AD35" s="41"/>
    </row>
    <row r="36" spans="1:30" s="26" customFormat="1" ht="13.2">
      <c r="A36" s="4"/>
      <c r="B36" s="44"/>
      <c r="C36" s="4"/>
      <c r="D36" s="4"/>
      <c r="E36" s="5"/>
      <c r="F36" s="35"/>
      <c r="G36" s="35"/>
      <c r="H36" s="35"/>
      <c r="I36" s="35"/>
      <c r="J36" s="176"/>
      <c r="K36" s="35"/>
      <c r="L36" s="35"/>
      <c r="M36" s="35"/>
      <c r="N36" s="35"/>
      <c r="O36" s="176"/>
      <c r="P36" s="180"/>
      <c r="Q36" s="188"/>
      <c r="R36" s="180"/>
      <c r="S36" s="180"/>
      <c r="T36" s="176"/>
      <c r="U36" s="176"/>
      <c r="V36" s="180"/>
      <c r="W36" s="180"/>
      <c r="X36" s="180"/>
      <c r="Y36" s="180"/>
      <c r="Z36" s="176"/>
      <c r="AA36" s="180"/>
      <c r="AB36" s="180"/>
      <c r="AC36" s="180"/>
    </row>
    <row r="37" spans="1:30" s="26" customFormat="1" ht="13.2">
      <c r="A37" s="4"/>
      <c r="B37" s="44" t="s">
        <v>223</v>
      </c>
      <c r="C37" s="4"/>
      <c r="D37" s="4"/>
      <c r="E37" s="5"/>
      <c r="F37" s="35"/>
      <c r="G37" s="35"/>
      <c r="H37" s="35"/>
      <c r="I37" s="35"/>
      <c r="J37" s="176"/>
      <c r="K37" s="35"/>
      <c r="L37" s="35"/>
      <c r="M37" s="35"/>
      <c r="N37" s="35"/>
      <c r="O37" s="176"/>
      <c r="P37" s="180"/>
      <c r="Q37" s="188"/>
      <c r="R37" s="180"/>
      <c r="S37" s="180"/>
      <c r="T37" s="176"/>
      <c r="U37" s="176"/>
      <c r="V37" s="180"/>
      <c r="W37" s="180"/>
      <c r="X37" s="180"/>
      <c r="Y37" s="180"/>
      <c r="Z37" s="176"/>
      <c r="AA37" s="180"/>
      <c r="AB37" s="180"/>
      <c r="AC37" s="180"/>
    </row>
    <row r="38" spans="1:30" s="26" customFormat="1" ht="13.2">
      <c r="A38" s="4"/>
      <c r="B38" s="21" t="s">
        <v>339</v>
      </c>
      <c r="C38" s="4"/>
      <c r="D38" s="4"/>
      <c r="E38" s="5" t="s">
        <v>125</v>
      </c>
      <c r="F38" s="35">
        <v>113835296</v>
      </c>
      <c r="G38" s="35">
        <v>95210752</v>
      </c>
      <c r="H38" s="35">
        <v>72704481</v>
      </c>
      <c r="I38" s="35"/>
      <c r="J38" s="172">
        <v>673234.09499999997</v>
      </c>
      <c r="K38" s="36">
        <v>158605.57800000001</v>
      </c>
      <c r="L38" s="36">
        <v>78062.888000000006</v>
      </c>
      <c r="M38" s="36">
        <v>93756.866999999998</v>
      </c>
      <c r="N38" s="36">
        <v>0</v>
      </c>
      <c r="O38" s="172">
        <v>360854.03100000002</v>
      </c>
      <c r="P38" s="179">
        <v>102358.682</v>
      </c>
      <c r="Q38" s="179">
        <v>-1383.174</v>
      </c>
      <c r="R38" s="179">
        <v>252829.818</v>
      </c>
      <c r="S38" s="179">
        <v>0</v>
      </c>
      <c r="T38" s="172">
        <v>789183.40399999998</v>
      </c>
      <c r="U38" s="176">
        <v>-3666</v>
      </c>
      <c r="V38" s="180">
        <v>6050</v>
      </c>
      <c r="W38" s="180">
        <v>-2488.17</v>
      </c>
      <c r="X38" s="180">
        <v>-6052.6850000000004</v>
      </c>
      <c r="Y38" s="179">
        <v>0</v>
      </c>
      <c r="Z38" s="176">
        <v>3452.7919999999999</v>
      </c>
      <c r="AA38" s="180">
        <v>6</v>
      </c>
      <c r="AB38" s="180">
        <v>0</v>
      </c>
      <c r="AC38" s="180">
        <v>0</v>
      </c>
    </row>
    <row r="39" spans="1:30" s="26" customFormat="1" ht="13.2">
      <c r="A39" s="4"/>
      <c r="B39" s="45" t="s">
        <v>224</v>
      </c>
      <c r="C39" s="27"/>
      <c r="D39" s="27"/>
      <c r="E39" s="102" t="s">
        <v>125</v>
      </c>
      <c r="F39" s="46">
        <f>SUM(F35:F38)</f>
        <v>7080404</v>
      </c>
      <c r="G39" s="46">
        <f>SUM(G35:G38)</f>
        <v>68677278</v>
      </c>
      <c r="H39" s="46">
        <f>SUM(H35:H38)</f>
        <v>134183170</v>
      </c>
      <c r="I39" s="46">
        <f>SUM(I35:I38)</f>
        <v>0</v>
      </c>
      <c r="J39" s="177">
        <f t="shared" ref="J39:S39" si="8">SUM(J35:J38)</f>
        <v>494683.02099999995</v>
      </c>
      <c r="K39" s="46">
        <f t="shared" si="8"/>
        <v>31360.700000000041</v>
      </c>
      <c r="L39" s="46">
        <f t="shared" si="8"/>
        <v>73118.760999999984</v>
      </c>
      <c r="M39" s="46">
        <f t="shared" si="8"/>
        <v>112741.32199999999</v>
      </c>
      <c r="N39" s="46">
        <f t="shared" si="8"/>
        <v>0</v>
      </c>
      <c r="O39" s="177">
        <f t="shared" si="8"/>
        <v>360171.04299999983</v>
      </c>
      <c r="P39" s="190">
        <f t="shared" si="8"/>
        <v>102962.56</v>
      </c>
      <c r="Q39" s="191">
        <f t="shared" si="8"/>
        <v>169572.01900000003</v>
      </c>
      <c r="R39" s="190">
        <f t="shared" si="8"/>
        <v>169636.67600000009</v>
      </c>
      <c r="S39" s="190">
        <f t="shared" si="8"/>
        <v>0</v>
      </c>
      <c r="T39" s="177">
        <f t="shared" ref="T39:AC39" si="9">SUM(T35:T38)</f>
        <v>519526.03099999996</v>
      </c>
      <c r="U39" s="177">
        <f t="shared" si="9"/>
        <v>525447.61900000006</v>
      </c>
      <c r="V39" s="190">
        <f t="shared" si="9"/>
        <v>204211</v>
      </c>
      <c r="W39" s="190">
        <f t="shared" si="9"/>
        <v>155496.06099999999</v>
      </c>
      <c r="X39" s="190">
        <f t="shared" si="9"/>
        <v>288519.47000000003</v>
      </c>
      <c r="Y39" s="190">
        <f t="shared" si="9"/>
        <v>0</v>
      </c>
      <c r="Z39" s="177">
        <f t="shared" si="9"/>
        <v>693510.95400000014</v>
      </c>
      <c r="AA39" s="190">
        <f t="shared" si="9"/>
        <v>309200</v>
      </c>
      <c r="AB39" s="190">
        <f t="shared" si="9"/>
        <v>313204</v>
      </c>
      <c r="AC39" s="190">
        <f t="shared" si="9"/>
        <v>171949</v>
      </c>
    </row>
    <row r="40" spans="1:30">
      <c r="J40" s="178"/>
      <c r="R40" s="26"/>
      <c r="AC40" s="26"/>
    </row>
    <row r="41" spans="1:30">
      <c r="J41" s="178"/>
      <c r="R41" s="132"/>
    </row>
    <row r="42" spans="1:30">
      <c r="J42" s="178"/>
    </row>
    <row r="43" spans="1:30" ht="13.2">
      <c r="B43" s="494" t="s">
        <v>345</v>
      </c>
      <c r="C43" s="494"/>
      <c r="D43" s="494"/>
      <c r="E43" s="494"/>
      <c r="F43" s="494"/>
      <c r="G43" s="494"/>
      <c r="H43" s="494"/>
      <c r="I43" s="494"/>
      <c r="J43" s="494"/>
      <c r="K43" s="494"/>
      <c r="L43" s="494"/>
      <c r="M43" s="494"/>
      <c r="N43" s="494"/>
      <c r="O43" s="494"/>
      <c r="P43" s="494"/>
      <c r="Q43" s="494"/>
      <c r="R43" s="494"/>
      <c r="S43" s="494"/>
      <c r="T43" s="494"/>
      <c r="U43" s="494"/>
      <c r="V43" s="494"/>
      <c r="W43" s="494"/>
      <c r="X43" s="494"/>
      <c r="Y43" s="494"/>
      <c r="Z43" s="494"/>
      <c r="AA43" s="494"/>
      <c r="AB43" s="494"/>
      <c r="AC43" s="494"/>
    </row>
    <row r="44" spans="1:30" ht="15" customHeight="1">
      <c r="B44" s="494"/>
      <c r="C44" s="494"/>
      <c r="D44" s="494"/>
      <c r="E44" s="494"/>
      <c r="F44" s="494"/>
      <c r="G44" s="494"/>
      <c r="H44" s="494"/>
      <c r="I44" s="494"/>
      <c r="J44" s="494"/>
      <c r="K44" s="494"/>
      <c r="L44" s="494"/>
      <c r="M44" s="494"/>
      <c r="N44" s="494"/>
      <c r="O44" s="494"/>
      <c r="P44" s="494"/>
      <c r="Q44" s="494"/>
      <c r="R44" s="494"/>
      <c r="S44" s="494"/>
      <c r="T44" s="494"/>
      <c r="U44" s="494"/>
      <c r="V44" s="494"/>
      <c r="W44" s="494"/>
      <c r="X44" s="494"/>
      <c r="Y44" s="494"/>
      <c r="Z44" s="494"/>
      <c r="AA44" s="494"/>
      <c r="AB44" s="494"/>
      <c r="AC44" s="494"/>
    </row>
    <row r="45" spans="1:30" ht="23.25" customHeight="1">
      <c r="B45" s="494"/>
      <c r="C45" s="494"/>
      <c r="D45" s="494"/>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row>
  </sheetData>
  <mergeCells count="6">
    <mergeCell ref="Z43:AC45"/>
    <mergeCell ref="B17:D17"/>
    <mergeCell ref="B19:D19"/>
    <mergeCell ref="B43:I45"/>
    <mergeCell ref="J43:Q45"/>
    <mergeCell ref="R43:Y45"/>
  </mergeCells>
  <pageMargins left="0.25" right="0.25" top="0.75" bottom="0.75" header="0.3" footer="0.3"/>
  <pageSetup paperSize="9" scale="80" orientation="landscape" r:id="rId1"/>
  <ignoredErrors>
    <ignoredError sqref="O13 J13 N35:N37 N32:N33 N22:N23 N13:N14 N39 S13:S14 S22:S23 S32:S33 S35:S37" formulaRange="1"/>
    <ignoredError sqref="G1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O55"/>
  <sheetViews>
    <sheetView showGridLines="0" zoomScaleNormal="100" workbookViewId="0">
      <pane xSplit="2" topLeftCell="G1" activePane="topRight" state="frozen"/>
      <selection pane="topRight" activeCell="AR29" sqref="AR29"/>
    </sheetView>
  </sheetViews>
  <sheetFormatPr defaultColWidth="8.6640625" defaultRowHeight="14.4" outlineLevelCol="2"/>
  <cols>
    <col min="1" max="1" width="3.109375" style="252" customWidth="1"/>
    <col min="2" max="2" width="70.5546875" style="252" customWidth="1"/>
    <col min="3" max="3" width="8.33203125" style="252" customWidth="1"/>
    <col min="4" max="4" width="7.44140625" style="252" customWidth="1"/>
    <col min="5" max="5" width="14" style="255" customWidth="1"/>
    <col min="6" max="6" width="13" style="251" customWidth="1"/>
    <col min="7" max="7" width="13" style="252" customWidth="1"/>
    <col min="8" max="10" width="13" style="252" hidden="1" customWidth="1" outlineLevel="1"/>
    <col min="11" max="11" width="22.6640625" style="252" customWidth="1" collapsed="1"/>
    <col min="12" max="15" width="13" style="252" hidden="1" customWidth="1" outlineLevel="1"/>
    <col min="16" max="16" width="13" style="252" customWidth="1" collapsed="1"/>
    <col min="17" max="17" width="10.44140625" style="252" hidden="1" customWidth="1" outlineLevel="1"/>
    <col min="18" max="18" width="10.33203125" style="252" hidden="1" customWidth="1" outlineLevel="1"/>
    <col min="19" max="19" width="10.88671875" style="252" hidden="1" customWidth="1" outlineLevel="1"/>
    <col min="20" max="20" width="10.33203125" style="252" hidden="1" customWidth="1" outlineLevel="1"/>
    <col min="21" max="21" width="10.33203125" style="254" bestFit="1" customWidth="1" collapsed="1"/>
    <col min="22" max="23" width="10.33203125" style="252" hidden="1" customWidth="1" outlineLevel="1"/>
    <col min="24" max="24" width="10.5546875" style="252" hidden="1" customWidth="1" outlineLevel="1"/>
    <col min="25" max="25" width="10.109375" style="252" hidden="1" customWidth="1" outlineLevel="1"/>
    <col min="26" max="26" width="10.33203125" style="252" bestFit="1" customWidth="1" collapsed="1"/>
    <col min="27" max="29" width="10.33203125" style="252" hidden="1" customWidth="1" outlineLevel="1"/>
    <col min="30" max="30" width="8.6640625" style="252" hidden="1" customWidth="1" outlineLevel="1"/>
    <col min="31" max="31" width="10.33203125" style="252" bestFit="1" customWidth="1" collapsed="1"/>
    <col min="32" max="34" width="12" style="252" hidden="1" customWidth="1" outlineLevel="1"/>
    <col min="35" max="35" width="8.6640625" style="252" hidden="1" customWidth="1" outlineLevel="1"/>
    <col min="36" max="36" width="12" style="252" bestFit="1" customWidth="1" collapsed="1"/>
    <col min="37" max="39" width="11.88671875" style="252" hidden="1" customWidth="1" outlineLevel="1"/>
    <col min="40" max="40" width="10.77734375" style="252" hidden="1" customWidth="1" outlineLevel="2"/>
    <col min="41" max="41" width="15.109375" style="252" customWidth="1" collapsed="1"/>
    <col min="42" max="16384" width="8.6640625" style="252"/>
  </cols>
  <sheetData>
    <row r="1" spans="2:41" ht="13.2">
      <c r="B1" s="14"/>
      <c r="C1" s="15"/>
      <c r="D1" s="15"/>
      <c r="E1" s="15"/>
      <c r="F1" s="76">
        <v>2017</v>
      </c>
      <c r="G1" s="76">
        <v>2018</v>
      </c>
      <c r="H1" s="276" t="s">
        <v>71</v>
      </c>
      <c r="I1" s="276" t="s">
        <v>72</v>
      </c>
      <c r="J1" s="76">
        <v>2019</v>
      </c>
      <c r="K1" s="76">
        <v>2019</v>
      </c>
      <c r="L1" s="276" t="s">
        <v>75</v>
      </c>
      <c r="M1" s="276" t="s">
        <v>76</v>
      </c>
      <c r="N1" s="276" t="s">
        <v>77</v>
      </c>
      <c r="O1" s="276" t="s">
        <v>78</v>
      </c>
      <c r="P1" s="76">
        <v>2020</v>
      </c>
      <c r="Q1" s="276" t="s">
        <v>54</v>
      </c>
      <c r="R1" s="276" t="s">
        <v>22</v>
      </c>
      <c r="S1" s="276" t="s">
        <v>350</v>
      </c>
      <c r="T1" s="276" t="s">
        <v>352</v>
      </c>
      <c r="U1" s="76">
        <v>2021</v>
      </c>
      <c r="V1" s="276" t="s">
        <v>356</v>
      </c>
      <c r="W1" s="276" t="s">
        <v>360</v>
      </c>
      <c r="X1" s="276" t="s">
        <v>364</v>
      </c>
      <c r="Y1" s="276" t="s">
        <v>368</v>
      </c>
      <c r="Z1" s="76">
        <v>2022</v>
      </c>
      <c r="AA1" s="276" t="s">
        <v>370</v>
      </c>
      <c r="AB1" s="276" t="s">
        <v>382</v>
      </c>
      <c r="AC1" s="276" t="s">
        <v>387</v>
      </c>
      <c r="AD1" s="276" t="s">
        <v>392</v>
      </c>
      <c r="AE1" s="76">
        <v>2023</v>
      </c>
      <c r="AF1" s="276" t="s">
        <v>400</v>
      </c>
      <c r="AG1" s="276" t="s">
        <v>404</v>
      </c>
      <c r="AH1" s="276" t="s">
        <v>428</v>
      </c>
      <c r="AI1" s="276" t="s">
        <v>431</v>
      </c>
      <c r="AJ1" s="219">
        <v>2024</v>
      </c>
      <c r="AK1" s="276" t="s">
        <v>433</v>
      </c>
      <c r="AL1" s="276" t="s">
        <v>464</v>
      </c>
      <c r="AM1" s="276" t="s">
        <v>468</v>
      </c>
      <c r="AN1" s="276" t="s">
        <v>474</v>
      </c>
      <c r="AO1" s="219">
        <v>2025</v>
      </c>
    </row>
    <row r="2" spans="2:41" ht="13.2">
      <c r="B2" s="252" t="s">
        <v>53</v>
      </c>
      <c r="E2" s="277" t="s">
        <v>347</v>
      </c>
      <c r="F2" s="94">
        <v>54.192638888888901</v>
      </c>
      <c r="G2" s="94">
        <v>71.31</v>
      </c>
      <c r="H2" s="296">
        <v>63.13</v>
      </c>
      <c r="I2" s="161">
        <v>68.861229508196715</v>
      </c>
      <c r="J2" s="254">
        <v>64.209999999999994</v>
      </c>
      <c r="K2" s="254">
        <v>64.209999999999994</v>
      </c>
      <c r="L2" s="252">
        <v>50.7</v>
      </c>
      <c r="M2" s="274">
        <v>29.556229508196722</v>
      </c>
      <c r="N2" s="274">
        <v>42.944923076923082</v>
      </c>
      <c r="O2" s="274">
        <v>44.162812500000008</v>
      </c>
      <c r="P2" s="94">
        <v>41.838346456692925</v>
      </c>
      <c r="Q2" s="274">
        <v>61.122301587301592</v>
      </c>
      <c r="R2" s="274">
        <v>68.967459016393434</v>
      </c>
      <c r="S2" s="274">
        <v>67.915687830687858</v>
      </c>
      <c r="T2" s="252">
        <v>70.91</v>
      </c>
      <c r="U2" s="94">
        <v>67.22886210859572</v>
      </c>
      <c r="V2" s="274">
        <v>102.23</v>
      </c>
      <c r="W2" s="252">
        <v>113.93</v>
      </c>
      <c r="X2" s="257">
        <v>105.51</v>
      </c>
      <c r="Y2" s="257">
        <v>88.87</v>
      </c>
      <c r="Z2" s="94">
        <v>101.31667999999998</v>
      </c>
      <c r="AA2" s="274">
        <v>81.170468750000026</v>
      </c>
      <c r="AB2" s="274">
        <v>79.66</v>
      </c>
      <c r="AC2" s="274">
        <v>86.75</v>
      </c>
      <c r="AD2" s="274">
        <v>84.337301587301582</v>
      </c>
      <c r="AE2" s="94">
        <v>82.642290836653416</v>
      </c>
      <c r="AF2" s="274">
        <v>83.161031746031725</v>
      </c>
      <c r="AG2" s="447">
        <v>84.97</v>
      </c>
      <c r="AH2" s="274">
        <v>80.34</v>
      </c>
      <c r="AI2" s="252">
        <v>74.73</v>
      </c>
      <c r="AJ2" s="254">
        <v>80.760000000000005</v>
      </c>
      <c r="AK2" s="382">
        <v>75.73</v>
      </c>
      <c r="AL2" s="382">
        <v>67.88</v>
      </c>
      <c r="AM2" s="382">
        <v>69.13</v>
      </c>
      <c r="AN2" s="252">
        <v>63.73</v>
      </c>
      <c r="AO2" s="254">
        <v>69.099999999999994</v>
      </c>
    </row>
    <row r="3" spans="2:41" ht="13.2">
      <c r="B3" s="255" t="s">
        <v>148</v>
      </c>
      <c r="C3" s="255"/>
      <c r="D3" s="255"/>
      <c r="E3" s="277" t="s">
        <v>470</v>
      </c>
      <c r="F3" s="94">
        <v>326.07863013698676</v>
      </c>
      <c r="G3" s="94">
        <v>344.71</v>
      </c>
      <c r="H3" s="274">
        <v>378.04</v>
      </c>
      <c r="I3" s="299">
        <v>379.14</v>
      </c>
      <c r="J3" s="201">
        <v>382.86536986301365</v>
      </c>
      <c r="K3" s="201">
        <v>382.86536986301365</v>
      </c>
      <c r="L3" s="299">
        <v>391.72</v>
      </c>
      <c r="M3" s="299">
        <v>417.69131868131882</v>
      </c>
      <c r="N3" s="299">
        <v>418.19054347826108</v>
      </c>
      <c r="O3" s="299">
        <v>426.05826086956529</v>
      </c>
      <c r="P3" s="201">
        <v>413.46338797814178</v>
      </c>
      <c r="Q3" s="299">
        <v>419.93822222222207</v>
      </c>
      <c r="R3" s="299">
        <v>428.44560439560468</v>
      </c>
      <c r="S3" s="299">
        <v>424.70391941391995</v>
      </c>
      <c r="T3" s="252">
        <v>426.06</v>
      </c>
      <c r="U3" s="94">
        <v>424.78693650793667</v>
      </c>
      <c r="V3" s="299">
        <v>457.41</v>
      </c>
      <c r="W3" s="252">
        <v>442.8</v>
      </c>
      <c r="X3" s="274">
        <v>458.60336996336929</v>
      </c>
      <c r="Y3" s="274">
        <v>467.84739130434792</v>
      </c>
      <c r="Z3" s="94">
        <v>460.93336986301358</v>
      </c>
      <c r="AA3" s="299">
        <v>454.8183333333335</v>
      </c>
      <c r="AB3" s="382">
        <v>448.82</v>
      </c>
      <c r="AC3" s="382">
        <v>455.27</v>
      </c>
      <c r="AD3" s="274">
        <v>465.93182795698937</v>
      </c>
      <c r="AE3" s="94">
        <v>456.21369863013626</v>
      </c>
      <c r="AF3" s="274">
        <v>450.18373626373619</v>
      </c>
      <c r="AG3" s="382">
        <v>448</v>
      </c>
      <c r="AH3" s="274">
        <v>477.97</v>
      </c>
      <c r="AI3" s="252">
        <v>500.63</v>
      </c>
      <c r="AJ3" s="254">
        <v>469.31</v>
      </c>
      <c r="AK3" s="274">
        <v>510.05</v>
      </c>
      <c r="AL3" s="274">
        <v>514.01604395604386</v>
      </c>
      <c r="AM3" s="274">
        <v>536.52</v>
      </c>
      <c r="AN3" s="252">
        <v>524.34</v>
      </c>
      <c r="AO3" s="254">
        <v>521.30999999999995</v>
      </c>
    </row>
    <row r="4" spans="2:41" ht="13.2">
      <c r="B4" s="17" t="s">
        <v>149</v>
      </c>
      <c r="C4" s="18"/>
      <c r="D4" s="18"/>
      <c r="E4" s="481" t="s">
        <v>470</v>
      </c>
      <c r="F4" s="95">
        <v>332.33</v>
      </c>
      <c r="G4" s="95">
        <v>384.2</v>
      </c>
      <c r="H4" s="275">
        <v>380.04</v>
      </c>
      <c r="I4" s="275">
        <v>380.53</v>
      </c>
      <c r="J4" s="95">
        <v>382.59</v>
      </c>
      <c r="K4" s="95">
        <v>382.59</v>
      </c>
      <c r="L4" s="275">
        <v>447.67</v>
      </c>
      <c r="M4" s="275">
        <v>403.93</v>
      </c>
      <c r="N4" s="275">
        <v>431.82</v>
      </c>
      <c r="O4" s="275">
        <v>420.91</v>
      </c>
      <c r="P4" s="95">
        <v>420.91</v>
      </c>
      <c r="Q4" s="275">
        <v>424.89</v>
      </c>
      <c r="R4" s="275">
        <v>427.89</v>
      </c>
      <c r="S4" s="275">
        <v>425.7</v>
      </c>
      <c r="T4" s="275">
        <v>431.8</v>
      </c>
      <c r="U4" s="95">
        <v>431.8</v>
      </c>
      <c r="V4" s="275">
        <v>466.31</v>
      </c>
      <c r="W4" s="275">
        <v>470.34</v>
      </c>
      <c r="X4" s="275">
        <v>476.71</v>
      </c>
      <c r="Y4" s="275">
        <v>462.65</v>
      </c>
      <c r="Z4" s="95">
        <v>462.65</v>
      </c>
      <c r="AA4" s="275">
        <v>451.71</v>
      </c>
      <c r="AB4" s="275">
        <v>452.51</v>
      </c>
      <c r="AC4" s="275">
        <v>474.47</v>
      </c>
      <c r="AD4" s="275">
        <v>454.56</v>
      </c>
      <c r="AE4" s="429">
        <v>454.56</v>
      </c>
      <c r="AF4" s="438">
        <v>446.78</v>
      </c>
      <c r="AG4" s="275">
        <v>471.46</v>
      </c>
      <c r="AH4" s="319">
        <v>481.19</v>
      </c>
      <c r="AI4" s="319">
        <v>525.11</v>
      </c>
      <c r="AJ4" s="456">
        <v>525.11</v>
      </c>
      <c r="AK4" s="275">
        <v>504.44</v>
      </c>
      <c r="AL4" s="275">
        <v>519.64</v>
      </c>
      <c r="AM4" s="275">
        <v>549.05999999999995</v>
      </c>
      <c r="AN4" s="319">
        <v>505.53</v>
      </c>
      <c r="AO4" s="456">
        <v>505.53</v>
      </c>
    </row>
    <row r="7" spans="2:41" ht="18.600000000000001">
      <c r="B7" s="20" t="s">
        <v>342</v>
      </c>
    </row>
    <row r="9" spans="2:41">
      <c r="E9" s="36"/>
    </row>
    <row r="10" spans="2:41" ht="13.2">
      <c r="B10" s="15"/>
      <c r="C10" s="15"/>
      <c r="D10" s="15"/>
      <c r="E10" s="15"/>
      <c r="F10" s="76">
        <v>2017</v>
      </c>
      <c r="G10" s="76">
        <v>2018</v>
      </c>
      <c r="H10" s="276" t="s">
        <v>71</v>
      </c>
      <c r="I10" s="276" t="s">
        <v>72</v>
      </c>
      <c r="J10" s="76">
        <v>2019</v>
      </c>
      <c r="K10" s="76" t="s">
        <v>225</v>
      </c>
      <c r="L10" s="276" t="s">
        <v>75</v>
      </c>
      <c r="M10" s="276" t="s">
        <v>76</v>
      </c>
      <c r="N10" s="276" t="s">
        <v>77</v>
      </c>
      <c r="O10" s="276" t="s">
        <v>78</v>
      </c>
      <c r="P10" s="76">
        <v>2020</v>
      </c>
      <c r="Q10" s="276" t="s">
        <v>54</v>
      </c>
      <c r="R10" s="276" t="s">
        <v>22</v>
      </c>
      <c r="S10" s="276" t="s">
        <v>350</v>
      </c>
      <c r="T10" s="276" t="s">
        <v>352</v>
      </c>
      <c r="U10" s="76">
        <v>2021</v>
      </c>
      <c r="V10" s="276" t="s">
        <v>356</v>
      </c>
      <c r="W10" s="276" t="s">
        <v>360</v>
      </c>
      <c r="X10" s="276" t="s">
        <v>364</v>
      </c>
      <c r="Y10" s="276" t="s">
        <v>368</v>
      </c>
      <c r="Z10" s="76">
        <v>2022</v>
      </c>
      <c r="AA10" s="276" t="s">
        <v>370</v>
      </c>
      <c r="AB10" s="276" t="s">
        <v>382</v>
      </c>
      <c r="AC10" s="276" t="s">
        <v>387</v>
      </c>
      <c r="AD10" s="276" t="s">
        <v>392</v>
      </c>
      <c r="AE10" s="76">
        <v>2023</v>
      </c>
      <c r="AF10" s="276" t="s">
        <v>400</v>
      </c>
      <c r="AG10" s="276" t="s">
        <v>404</v>
      </c>
      <c r="AH10" s="276" t="s">
        <v>428</v>
      </c>
      <c r="AI10" s="276" t="s">
        <v>431</v>
      </c>
      <c r="AJ10" s="219">
        <v>2024</v>
      </c>
      <c r="AK10" s="276" t="s">
        <v>433</v>
      </c>
      <c r="AL10" s="276" t="s">
        <v>464</v>
      </c>
      <c r="AM10" s="276" t="s">
        <v>468</v>
      </c>
      <c r="AN10" s="276" t="s">
        <v>474</v>
      </c>
      <c r="AO10" s="219">
        <v>2025</v>
      </c>
    </row>
    <row r="11" spans="2:41" s="268" customFormat="1" ht="13.2">
      <c r="B11" s="261" t="s">
        <v>226</v>
      </c>
      <c r="C11" s="257"/>
      <c r="D11" s="257"/>
      <c r="E11" s="257"/>
      <c r="F11" s="308"/>
      <c r="G11" s="308"/>
      <c r="H11" s="309"/>
      <c r="I11" s="309"/>
      <c r="J11" s="308"/>
      <c r="K11" s="308"/>
      <c r="L11" s="309"/>
      <c r="M11" s="309"/>
      <c r="N11" s="309"/>
      <c r="O11" s="309"/>
      <c r="P11" s="308"/>
      <c r="U11" s="412"/>
    </row>
    <row r="12" spans="2:41" s="259" customFormat="1" ht="13.2">
      <c r="B12" s="258" t="s">
        <v>79</v>
      </c>
      <c r="C12" s="252"/>
      <c r="D12" s="252"/>
      <c r="E12" s="289" t="s">
        <v>125</v>
      </c>
      <c r="F12" s="180">
        <v>4793763</v>
      </c>
      <c r="G12" s="180">
        <v>6988964.2960000001</v>
      </c>
      <c r="H12" s="290">
        <v>1765271</v>
      </c>
      <c r="I12" s="290">
        <v>1637309</v>
      </c>
      <c r="J12" s="180">
        <v>6858856</v>
      </c>
      <c r="K12" s="290">
        <v>6858856</v>
      </c>
      <c r="L12" s="290">
        <v>1376114</v>
      </c>
      <c r="M12" s="290">
        <v>877981</v>
      </c>
      <c r="N12" s="290">
        <v>1080035</v>
      </c>
      <c r="O12" s="328" t="s">
        <v>18</v>
      </c>
      <c r="P12" s="290">
        <v>4556037</v>
      </c>
      <c r="Q12" s="290">
        <v>1433451</v>
      </c>
      <c r="R12" s="290">
        <v>1688668</v>
      </c>
      <c r="S12" s="290">
        <v>1670365</v>
      </c>
      <c r="T12" s="328" t="s">
        <v>18</v>
      </c>
      <c r="U12" s="290">
        <v>5838793</v>
      </c>
      <c r="V12" s="290">
        <v>1957153</v>
      </c>
      <c r="W12" s="290">
        <v>2245997</v>
      </c>
      <c r="X12" s="290">
        <v>6775524</v>
      </c>
      <c r="Y12" s="383" t="s">
        <v>18</v>
      </c>
      <c r="Z12" s="290">
        <v>8686384</v>
      </c>
      <c r="AA12" s="290">
        <v>1886921</v>
      </c>
      <c r="AB12" s="328">
        <v>2055731</v>
      </c>
      <c r="AC12" s="328">
        <v>2144737</v>
      </c>
      <c r="AD12" s="328" t="s">
        <v>18</v>
      </c>
      <c r="AE12" s="328">
        <v>8319543</v>
      </c>
      <c r="AF12" s="259">
        <v>2227318</v>
      </c>
      <c r="AG12" s="259">
        <v>2012042</v>
      </c>
      <c r="AH12" s="259">
        <v>2109258</v>
      </c>
      <c r="AI12" s="328" t="s">
        <v>18</v>
      </c>
      <c r="AJ12" s="259">
        <v>8330261</v>
      </c>
      <c r="AK12" s="259">
        <v>2241251</v>
      </c>
      <c r="AL12" s="259">
        <v>2259243</v>
      </c>
      <c r="AM12" s="259">
        <v>2557080</v>
      </c>
      <c r="AN12" s="328" t="s">
        <v>18</v>
      </c>
      <c r="AO12" s="259">
        <v>9371488</v>
      </c>
    </row>
    <row r="13" spans="2:41" s="259" customFormat="1" ht="13.2">
      <c r="B13" s="258" t="s">
        <v>220</v>
      </c>
      <c r="D13" s="252"/>
      <c r="E13" s="289" t="s">
        <v>125</v>
      </c>
      <c r="F13" s="180">
        <v>414950</v>
      </c>
      <c r="G13" s="180">
        <v>697326</v>
      </c>
      <c r="H13" s="290">
        <v>219022</v>
      </c>
      <c r="I13" s="290">
        <v>226228</v>
      </c>
      <c r="J13" s="180">
        <v>827979</v>
      </c>
      <c r="K13" s="290">
        <v>827979</v>
      </c>
      <c r="L13" s="290">
        <v>65316</v>
      </c>
      <c r="M13" s="290">
        <v>158964</v>
      </c>
      <c r="N13" s="290">
        <v>99022</v>
      </c>
      <c r="O13" s="328" t="s">
        <v>18</v>
      </c>
      <c r="P13" s="290">
        <v>511195</v>
      </c>
      <c r="Q13" s="290">
        <v>217726</v>
      </c>
      <c r="R13" s="290">
        <v>263498</v>
      </c>
      <c r="S13" s="290">
        <v>279338</v>
      </c>
      <c r="T13" s="328" t="s">
        <v>18</v>
      </c>
      <c r="U13" s="290">
        <v>768733</v>
      </c>
      <c r="V13" s="290">
        <v>316836</v>
      </c>
      <c r="W13" s="290">
        <v>326712</v>
      </c>
      <c r="X13" s="290">
        <v>778508</v>
      </c>
      <c r="Y13" s="383" t="s">
        <v>18</v>
      </c>
      <c r="Z13" s="290">
        <v>991310</v>
      </c>
      <c r="AA13" s="290">
        <v>191697</v>
      </c>
      <c r="AB13" s="328">
        <v>208022</v>
      </c>
      <c r="AC13" s="328">
        <v>165440</v>
      </c>
      <c r="AD13" s="328" t="s">
        <v>18</v>
      </c>
      <c r="AE13" s="328">
        <v>534177</v>
      </c>
      <c r="AF13" s="259">
        <v>154325</v>
      </c>
      <c r="AG13" s="259">
        <v>113865</v>
      </c>
      <c r="AH13" s="259">
        <v>139146</v>
      </c>
      <c r="AI13" s="328" t="s">
        <v>18</v>
      </c>
      <c r="AJ13" s="259">
        <v>531230</v>
      </c>
      <c r="AK13" s="259">
        <v>185393</v>
      </c>
      <c r="AL13" s="259">
        <v>163344</v>
      </c>
      <c r="AM13" s="259">
        <v>211655</v>
      </c>
      <c r="AN13" s="328" t="s">
        <v>18</v>
      </c>
      <c r="AO13" s="259">
        <v>780635</v>
      </c>
    </row>
    <row r="14" spans="2:41" s="259" customFormat="1" ht="13.2">
      <c r="B14" s="258" t="s">
        <v>214</v>
      </c>
      <c r="C14" s="252"/>
      <c r="D14" s="252"/>
      <c r="E14" s="289" t="s">
        <v>125</v>
      </c>
      <c r="F14" s="180">
        <v>122574</v>
      </c>
      <c r="G14" s="180">
        <v>161027</v>
      </c>
      <c r="H14" s="290">
        <v>29606</v>
      </c>
      <c r="I14" s="290">
        <v>32190</v>
      </c>
      <c r="J14" s="180">
        <v>240880</v>
      </c>
      <c r="K14" s="290">
        <v>240880</v>
      </c>
      <c r="L14" s="290">
        <v>37015</v>
      </c>
      <c r="M14" s="290">
        <v>26516</v>
      </c>
      <c r="N14" s="290">
        <v>23045</v>
      </c>
      <c r="O14" s="328" t="s">
        <v>18</v>
      </c>
      <c r="P14" s="290">
        <v>109753</v>
      </c>
      <c r="Q14" s="290">
        <v>21548</v>
      </c>
      <c r="R14" s="290">
        <v>24539</v>
      </c>
      <c r="S14" s="290">
        <v>40291</v>
      </c>
      <c r="T14" s="328" t="s">
        <v>18</v>
      </c>
      <c r="U14" s="290">
        <v>84599</v>
      </c>
      <c r="V14" s="290">
        <v>22319</v>
      </c>
      <c r="W14" s="290">
        <v>30583</v>
      </c>
      <c r="X14" s="290">
        <v>91863</v>
      </c>
      <c r="Y14" s="383" t="s">
        <v>18</v>
      </c>
      <c r="Z14" s="290">
        <v>120587</v>
      </c>
      <c r="AA14" s="290">
        <v>37552</v>
      </c>
      <c r="AB14" s="328">
        <v>37496</v>
      </c>
      <c r="AC14" s="328">
        <v>37916</v>
      </c>
      <c r="AD14" s="328" t="s">
        <v>18</v>
      </c>
      <c r="AE14" s="328">
        <v>147245</v>
      </c>
      <c r="AF14" s="259">
        <v>101485</v>
      </c>
      <c r="AG14" s="259">
        <v>108562</v>
      </c>
      <c r="AH14" s="259">
        <v>47314</v>
      </c>
      <c r="AI14" s="328" t="s">
        <v>18</v>
      </c>
      <c r="AJ14" s="259">
        <v>307682</v>
      </c>
      <c r="AK14" s="259">
        <f>1102+43433</f>
        <v>44535</v>
      </c>
      <c r="AL14" s="259">
        <f>50236+26060</f>
        <v>76296</v>
      </c>
      <c r="AM14" s="259">
        <v>54650</v>
      </c>
      <c r="AN14" s="328" t="s">
        <v>18</v>
      </c>
      <c r="AO14" s="259">
        <v>240964</v>
      </c>
    </row>
    <row r="15" spans="2:41" s="259" customFormat="1" ht="13.2">
      <c r="B15" s="258" t="s">
        <v>227</v>
      </c>
      <c r="C15" s="252"/>
      <c r="D15" s="252"/>
      <c r="E15" s="289" t="s">
        <v>125</v>
      </c>
      <c r="F15" s="180">
        <v>0</v>
      </c>
      <c r="G15" s="180">
        <v>18359</v>
      </c>
      <c r="H15" s="290">
        <v>17481</v>
      </c>
      <c r="I15" s="290">
        <v>0</v>
      </c>
      <c r="J15" s="180">
        <v>17481</v>
      </c>
      <c r="K15" s="290">
        <v>17481</v>
      </c>
      <c r="L15" s="180">
        <v>0</v>
      </c>
      <c r="M15" s="180">
        <v>0</v>
      </c>
      <c r="N15" s="180">
        <v>0</v>
      </c>
      <c r="O15" s="329" t="s">
        <v>18</v>
      </c>
      <c r="P15" s="290">
        <v>519</v>
      </c>
      <c r="Q15" s="180">
        <v>0</v>
      </c>
      <c r="R15" s="180">
        <v>2674</v>
      </c>
      <c r="S15" s="180">
        <v>17161</v>
      </c>
      <c r="T15" s="329" t="s">
        <v>18</v>
      </c>
      <c r="U15" s="290">
        <v>19835</v>
      </c>
      <c r="V15" s="180">
        <v>0</v>
      </c>
      <c r="W15" s="180">
        <v>0</v>
      </c>
      <c r="X15" s="180">
        <v>0</v>
      </c>
      <c r="Y15" s="383" t="s">
        <v>18</v>
      </c>
      <c r="Z15" s="180">
        <v>0</v>
      </c>
      <c r="AA15" s="180">
        <v>0</v>
      </c>
      <c r="AB15" s="328">
        <v>0</v>
      </c>
      <c r="AC15" s="328">
        <v>186225</v>
      </c>
      <c r="AD15" s="328" t="s">
        <v>18</v>
      </c>
      <c r="AE15" s="328">
        <v>186225</v>
      </c>
      <c r="AF15" s="259">
        <v>16410</v>
      </c>
      <c r="AH15" s="259">
        <v>0</v>
      </c>
      <c r="AI15" s="328" t="s">
        <v>18</v>
      </c>
      <c r="AJ15" s="259">
        <v>16410</v>
      </c>
      <c r="AK15" s="259">
        <v>0</v>
      </c>
      <c r="AL15" s="259">
        <v>3000</v>
      </c>
      <c r="AM15" s="259">
        <v>0</v>
      </c>
      <c r="AN15" s="328" t="s">
        <v>18</v>
      </c>
      <c r="AO15" s="259">
        <v>3000</v>
      </c>
    </row>
    <row r="16" spans="2:41" s="259" customFormat="1" ht="13.2">
      <c r="B16" s="258" t="s">
        <v>210</v>
      </c>
      <c r="C16" s="252"/>
      <c r="D16" s="252"/>
      <c r="E16" s="289" t="s">
        <v>125</v>
      </c>
      <c r="F16" s="180">
        <v>20165</v>
      </c>
      <c r="G16" s="180">
        <v>23035</v>
      </c>
      <c r="H16" s="290">
        <v>4032</v>
      </c>
      <c r="I16" s="290">
        <v>6111</v>
      </c>
      <c r="J16" s="180">
        <v>24936</v>
      </c>
      <c r="K16" s="290">
        <v>24936</v>
      </c>
      <c r="L16" s="290">
        <v>8610</v>
      </c>
      <c r="M16" s="290">
        <v>3154</v>
      </c>
      <c r="N16" s="290">
        <v>3757</v>
      </c>
      <c r="O16" s="328" t="s">
        <v>18</v>
      </c>
      <c r="P16" s="290">
        <v>24576</v>
      </c>
      <c r="Q16" s="290">
        <v>11924</v>
      </c>
      <c r="R16" s="290">
        <v>19222</v>
      </c>
      <c r="S16" s="290">
        <v>794</v>
      </c>
      <c r="T16" s="328" t="s">
        <v>18</v>
      </c>
      <c r="U16" s="290">
        <v>30779</v>
      </c>
      <c r="V16" s="290">
        <v>7144</v>
      </c>
      <c r="W16" s="290">
        <v>2894</v>
      </c>
      <c r="X16" s="290">
        <v>14296</v>
      </c>
      <c r="Y16" s="383" t="s">
        <v>18</v>
      </c>
      <c r="Z16" s="290">
        <v>22283</v>
      </c>
      <c r="AA16" s="290">
        <v>5813</v>
      </c>
      <c r="AB16" s="328">
        <v>33705</v>
      </c>
      <c r="AC16" s="328">
        <v>8304</v>
      </c>
      <c r="AD16" s="328" t="s">
        <v>18</v>
      </c>
      <c r="AE16" s="420">
        <v>55378</v>
      </c>
      <c r="AF16" s="442">
        <v>4110</v>
      </c>
      <c r="AG16" s="442">
        <v>26234</v>
      </c>
      <c r="AH16" s="442">
        <v>7479</v>
      </c>
      <c r="AI16" s="328" t="s">
        <v>18</v>
      </c>
      <c r="AJ16" s="442">
        <v>52377</v>
      </c>
      <c r="AK16" s="442">
        <v>7391</v>
      </c>
      <c r="AL16" s="442">
        <v>12855</v>
      </c>
      <c r="AM16" s="442">
        <v>3734</v>
      </c>
      <c r="AN16" s="328" t="s">
        <v>18</v>
      </c>
      <c r="AO16" s="442">
        <v>48626</v>
      </c>
    </row>
    <row r="17" spans="2:41" s="259" customFormat="1" ht="13.2">
      <c r="B17" s="37" t="s">
        <v>228</v>
      </c>
      <c r="C17" s="28"/>
      <c r="D17" s="28"/>
      <c r="E17" s="205" t="s">
        <v>125</v>
      </c>
      <c r="F17" s="173">
        <f>SUM(F12:F16)</f>
        <v>5351452</v>
      </c>
      <c r="G17" s="173">
        <f>SUM(G12:G16)</f>
        <v>7888711.2960000001</v>
      </c>
      <c r="H17" s="291">
        <f>SUM(H12:H16)</f>
        <v>2035412</v>
      </c>
      <c r="I17" s="291">
        <v>1901838</v>
      </c>
      <c r="J17" s="173">
        <f>SUM(J12:J16)</f>
        <v>7970132</v>
      </c>
      <c r="K17" s="204">
        <f t="shared" ref="K17" si="0">SUM(K12:K16)</f>
        <v>7970132</v>
      </c>
      <c r="L17" s="291">
        <f>SUM(L12:L16)</f>
        <v>1487055</v>
      </c>
      <c r="M17" s="291">
        <f>SUM(M12:M16)</f>
        <v>1066615</v>
      </c>
      <c r="N17" s="291">
        <v>1205859</v>
      </c>
      <c r="O17" s="330" t="s">
        <v>18</v>
      </c>
      <c r="P17" s="204">
        <f>SUM(P12:P16)</f>
        <v>5202080</v>
      </c>
      <c r="Q17" s="204">
        <v>1684649</v>
      </c>
      <c r="R17" s="204">
        <v>1998601</v>
      </c>
      <c r="S17" s="204">
        <v>2007949</v>
      </c>
      <c r="T17" s="330" t="s">
        <v>18</v>
      </c>
      <c r="U17" s="204">
        <v>6742739</v>
      </c>
      <c r="V17" s="204">
        <v>2303452</v>
      </c>
      <c r="W17" s="204">
        <v>2606186</v>
      </c>
      <c r="X17" s="204">
        <v>7660191</v>
      </c>
      <c r="Y17" s="384" t="s">
        <v>18</v>
      </c>
      <c r="Z17" s="204">
        <v>9820564</v>
      </c>
      <c r="AA17" s="204">
        <v>2121983</v>
      </c>
      <c r="AB17" s="419">
        <v>2334954</v>
      </c>
      <c r="AC17" s="419">
        <v>2542622</v>
      </c>
      <c r="AD17" s="419" t="s">
        <v>18</v>
      </c>
      <c r="AE17" s="424">
        <f>SUM(AE12:AE16)</f>
        <v>9242568</v>
      </c>
      <c r="AF17" s="392">
        <f>SUM(AF12:AF16)</f>
        <v>2503648</v>
      </c>
      <c r="AG17" s="392">
        <f>SUM(AG12:AG16)</f>
        <v>2260703</v>
      </c>
      <c r="AH17" s="392">
        <f>SUM(AH12:AH16)</f>
        <v>2303197</v>
      </c>
      <c r="AI17" s="419" t="s">
        <v>18</v>
      </c>
      <c r="AJ17" s="392">
        <f>SUM(AJ12:AJ16)</f>
        <v>9237960</v>
      </c>
      <c r="AK17" s="392">
        <f>SUM(AK12:AK16)</f>
        <v>2478570</v>
      </c>
      <c r="AL17" s="392">
        <f>SUM(AL12:AL16)</f>
        <v>2514738</v>
      </c>
      <c r="AM17" s="392">
        <f>SUM(AM12:AM16)</f>
        <v>2827119</v>
      </c>
      <c r="AN17" s="419" t="s">
        <v>18</v>
      </c>
      <c r="AO17" s="392">
        <v>10444713</v>
      </c>
    </row>
    <row r="18" spans="2:41" s="259" customFormat="1" ht="13.2">
      <c r="B18" s="252"/>
      <c r="C18" s="255"/>
      <c r="D18" s="255"/>
      <c r="E18" s="289"/>
      <c r="F18" s="174"/>
      <c r="G18" s="174"/>
      <c r="H18" s="174"/>
      <c r="I18" s="174"/>
      <c r="J18" s="180"/>
      <c r="L18" s="180"/>
      <c r="M18" s="180"/>
      <c r="N18" s="180"/>
      <c r="O18" s="329"/>
      <c r="T18" s="329"/>
      <c r="U18" s="392"/>
      <c r="Y18" s="385"/>
      <c r="Z18" s="392"/>
      <c r="AC18" s="335"/>
      <c r="AD18" s="335"/>
      <c r="AE18" s="328"/>
    </row>
    <row r="19" spans="2:41" s="259" customFormat="1" ht="13.2">
      <c r="B19" s="261" t="s">
        <v>229</v>
      </c>
      <c r="C19" s="255"/>
      <c r="D19" s="255"/>
      <c r="E19" s="289"/>
      <c r="F19" s="174"/>
      <c r="G19" s="174"/>
      <c r="H19" s="174"/>
      <c r="I19" s="174"/>
      <c r="J19" s="180"/>
      <c r="L19" s="180"/>
      <c r="M19" s="180"/>
      <c r="N19" s="180"/>
      <c r="O19" s="329"/>
      <c r="T19" s="329"/>
      <c r="U19" s="392"/>
      <c r="Y19" s="385"/>
      <c r="Z19" s="392"/>
      <c r="AC19" s="335"/>
      <c r="AD19" s="335"/>
      <c r="AE19" s="328"/>
    </row>
    <row r="20" spans="2:41" s="259" customFormat="1" ht="13.2">
      <c r="B20" s="256" t="s">
        <v>230</v>
      </c>
      <c r="C20" s="255"/>
      <c r="D20" s="255"/>
      <c r="E20" s="289" t="s">
        <v>125</v>
      </c>
      <c r="F20" s="183">
        <v>-2729514</v>
      </c>
      <c r="G20" s="183">
        <v>-4312958</v>
      </c>
      <c r="H20" s="290">
        <v>-1066813</v>
      </c>
      <c r="I20" s="290">
        <v>-875263</v>
      </c>
      <c r="J20" s="180">
        <v>-3913744</v>
      </c>
      <c r="K20" s="290">
        <v>-3913744</v>
      </c>
      <c r="L20" s="290">
        <v>-741384</v>
      </c>
      <c r="M20" s="290">
        <v>-384506</v>
      </c>
      <c r="N20" s="290">
        <v>-497446</v>
      </c>
      <c r="O20" s="328" t="s">
        <v>18</v>
      </c>
      <c r="P20" s="290">
        <v>-2277066</v>
      </c>
      <c r="Q20" s="290">
        <v>-747042</v>
      </c>
      <c r="R20" s="290">
        <v>-941936</v>
      </c>
      <c r="S20" s="290">
        <v>-999105</v>
      </c>
      <c r="T20" s="328" t="s">
        <v>18</v>
      </c>
      <c r="U20" s="290">
        <v>-3596491</v>
      </c>
      <c r="V20" s="290">
        <v>-1465682</v>
      </c>
      <c r="W20" s="290">
        <v>-1352276</v>
      </c>
      <c r="X20" s="290">
        <v>-3950762</v>
      </c>
      <c r="Y20" s="383" t="s">
        <v>18</v>
      </c>
      <c r="Z20" s="290">
        <v>-4954384</v>
      </c>
      <c r="AA20" s="290">
        <v>-1031722</v>
      </c>
      <c r="AB20" s="328">
        <v>-1130540</v>
      </c>
      <c r="AC20" s="328">
        <v>-1219692</v>
      </c>
      <c r="AD20" s="328" t="s">
        <v>18</v>
      </c>
      <c r="AE20" s="328">
        <v>-4621881</v>
      </c>
      <c r="AF20" s="328">
        <v>-1265810</v>
      </c>
      <c r="AG20" s="328">
        <v>-1074329</v>
      </c>
      <c r="AH20" s="328">
        <v>-958649</v>
      </c>
      <c r="AI20" s="328" t="s">
        <v>18</v>
      </c>
      <c r="AJ20" s="328">
        <v>-4347011</v>
      </c>
      <c r="AK20" s="328">
        <v>-1215853</v>
      </c>
      <c r="AL20" s="328">
        <v>-1210917</v>
      </c>
      <c r="AM20" s="328">
        <v>-1405037</v>
      </c>
      <c r="AN20" s="328" t="s">
        <v>18</v>
      </c>
      <c r="AO20" s="328">
        <v>-5039517</v>
      </c>
    </row>
    <row r="21" spans="2:41" s="259" customFormat="1" ht="13.2">
      <c r="B21" s="256" t="s">
        <v>231</v>
      </c>
      <c r="C21" s="255"/>
      <c r="D21" s="255"/>
      <c r="E21" s="289" t="s">
        <v>125</v>
      </c>
      <c r="F21" s="183">
        <v>-624346</v>
      </c>
      <c r="G21" s="183">
        <v>-604475</v>
      </c>
      <c r="H21" s="290">
        <v>-162899</v>
      </c>
      <c r="I21" s="290">
        <v>-173818</v>
      </c>
      <c r="J21" s="180">
        <v>-721693</v>
      </c>
      <c r="K21" s="290">
        <v>-721693</v>
      </c>
      <c r="L21" s="290">
        <v>-174396</v>
      </c>
      <c r="M21" s="290">
        <v>-189136</v>
      </c>
      <c r="N21" s="290">
        <v>-181102</v>
      </c>
      <c r="O21" s="328" t="s">
        <v>18</v>
      </c>
      <c r="P21" s="290">
        <v>-740786</v>
      </c>
      <c r="Q21" s="290">
        <v>-164231</v>
      </c>
      <c r="R21" s="290">
        <v>-186546</v>
      </c>
      <c r="S21" s="290">
        <v>-193142</v>
      </c>
      <c r="T21" s="328" t="s">
        <v>18</v>
      </c>
      <c r="U21" s="290">
        <v>-693031</v>
      </c>
      <c r="V21" s="290">
        <v>-190397</v>
      </c>
      <c r="W21" s="290">
        <v>-291809</v>
      </c>
      <c r="X21" s="290">
        <v>-826384</v>
      </c>
      <c r="Y21" s="383" t="s">
        <v>18</v>
      </c>
      <c r="Z21" s="290">
        <v>-1142388</v>
      </c>
      <c r="AA21" s="290">
        <v>-260353</v>
      </c>
      <c r="AB21" s="328">
        <v>-329933</v>
      </c>
      <c r="AC21" s="328">
        <v>-275090</v>
      </c>
      <c r="AD21" s="328" t="s">
        <v>18</v>
      </c>
      <c r="AE21" s="328">
        <v>-1219722</v>
      </c>
      <c r="AF21" s="328">
        <v>-328271</v>
      </c>
      <c r="AG21" s="328">
        <v>-310724</v>
      </c>
      <c r="AH21" s="328">
        <v>-384303</v>
      </c>
      <c r="AI21" s="328" t="s">
        <v>18</v>
      </c>
      <c r="AJ21" s="328">
        <v>-1398604</v>
      </c>
      <c r="AK21" s="328">
        <v>-362146</v>
      </c>
      <c r="AL21" s="328">
        <v>-396630</v>
      </c>
      <c r="AM21" s="328">
        <v>-395616</v>
      </c>
      <c r="AN21" s="328" t="s">
        <v>18</v>
      </c>
      <c r="AO21" s="328">
        <v>-1588607</v>
      </c>
    </row>
    <row r="22" spans="2:41" s="259" customFormat="1" ht="13.2">
      <c r="B22" s="256" t="s">
        <v>232</v>
      </c>
      <c r="C22" s="255"/>
      <c r="D22" s="255"/>
      <c r="E22" s="289" t="s">
        <v>125</v>
      </c>
      <c r="F22" s="183">
        <v>-354447</v>
      </c>
      <c r="G22" s="183">
        <v>-477732</v>
      </c>
      <c r="H22" s="290">
        <v>-118677</v>
      </c>
      <c r="I22" s="290">
        <v>-107213</v>
      </c>
      <c r="J22" s="180">
        <v>-454295</v>
      </c>
      <c r="K22" s="290">
        <v>-454295</v>
      </c>
      <c r="L22" s="290">
        <v>-94293</v>
      </c>
      <c r="M22" s="290">
        <v>-45187</v>
      </c>
      <c r="N22" s="290">
        <v>-64816</v>
      </c>
      <c r="O22" s="328" t="s">
        <v>18</v>
      </c>
      <c r="P22" s="290">
        <v>-269559</v>
      </c>
      <c r="Q22" s="290">
        <v>-91672</v>
      </c>
      <c r="R22" s="290">
        <v>-105601</v>
      </c>
      <c r="S22" s="290">
        <v>-114269</v>
      </c>
      <c r="T22" s="328" t="s">
        <v>18</v>
      </c>
      <c r="U22" s="290">
        <v>-428639</v>
      </c>
      <c r="V22" s="290">
        <v>-109675</v>
      </c>
      <c r="W22" s="290">
        <v>-181496</v>
      </c>
      <c r="X22" s="290">
        <v>-508309</v>
      </c>
      <c r="Y22" s="383" t="s">
        <v>18</v>
      </c>
      <c r="Z22" s="290">
        <v>-677805</v>
      </c>
      <c r="AA22" s="290">
        <v>-141884</v>
      </c>
      <c r="AB22" s="328">
        <v>-140387</v>
      </c>
      <c r="AC22" s="328">
        <v>-150337</v>
      </c>
      <c r="AD22" s="328" t="s">
        <v>18</v>
      </c>
      <c r="AE22" s="328">
        <v>-594080</v>
      </c>
      <c r="AF22" s="328">
        <v>-133399</v>
      </c>
      <c r="AG22" s="328">
        <v>-169049</v>
      </c>
      <c r="AH22" s="328">
        <v>-129948</v>
      </c>
      <c r="AI22" s="328" t="s">
        <v>18</v>
      </c>
      <c r="AJ22" s="328">
        <v>-592984</v>
      </c>
      <c r="AK22" s="328">
        <v>-149287</v>
      </c>
      <c r="AL22" s="328">
        <v>-132644</v>
      </c>
      <c r="AM22" s="328">
        <v>-155548</v>
      </c>
      <c r="AN22" s="328" t="s">
        <v>18</v>
      </c>
      <c r="AO22" s="328">
        <v>-592928</v>
      </c>
    </row>
    <row r="23" spans="2:41" s="259" customFormat="1" ht="13.2">
      <c r="B23" s="256" t="s">
        <v>233</v>
      </c>
      <c r="C23" s="255"/>
      <c r="D23" s="255"/>
      <c r="E23" s="289" t="s">
        <v>125</v>
      </c>
      <c r="F23" s="183">
        <v>-238021</v>
      </c>
      <c r="G23" s="183">
        <v>-285186</v>
      </c>
      <c r="H23" s="290">
        <v>-83369</v>
      </c>
      <c r="I23" s="290">
        <v>-83847</v>
      </c>
      <c r="J23" s="180">
        <v>-337424</v>
      </c>
      <c r="K23" s="290">
        <v>-337424</v>
      </c>
      <c r="L23" s="290">
        <v>-91758</v>
      </c>
      <c r="M23" s="290">
        <v>-88461</v>
      </c>
      <c r="N23" s="290">
        <v>-85599</v>
      </c>
      <c r="O23" s="328" t="s">
        <v>18</v>
      </c>
      <c r="P23" s="290">
        <v>-360283</v>
      </c>
      <c r="Q23" s="290">
        <v>-98103</v>
      </c>
      <c r="R23" s="290">
        <v>-99291</v>
      </c>
      <c r="S23" s="290">
        <v>-97380</v>
      </c>
      <c r="T23" s="328" t="s">
        <v>18</v>
      </c>
      <c r="U23" s="290">
        <v>-322068</v>
      </c>
      <c r="V23" s="290">
        <v>-83234</v>
      </c>
      <c r="W23" s="290">
        <v>-80182</v>
      </c>
      <c r="X23" s="290">
        <v>-374835</v>
      </c>
      <c r="Y23" s="383" t="s">
        <v>18</v>
      </c>
      <c r="Z23" s="290">
        <v>-506585</v>
      </c>
      <c r="AA23" s="290">
        <v>-151868</v>
      </c>
      <c r="AB23" s="328">
        <v>-144026</v>
      </c>
      <c r="AC23" s="328">
        <v>-145423</v>
      </c>
      <c r="AD23" s="328" t="s">
        <v>18</v>
      </c>
      <c r="AE23" s="328">
        <v>-601204</v>
      </c>
      <c r="AF23" s="328">
        <v>-162313</v>
      </c>
      <c r="AG23" s="328">
        <v>-160109</v>
      </c>
      <c r="AH23" s="328">
        <v>-170926</v>
      </c>
      <c r="AI23" s="328" t="s">
        <v>18</v>
      </c>
      <c r="AJ23" s="328">
        <v>-642666</v>
      </c>
      <c r="AK23" s="328">
        <v>-177916</v>
      </c>
      <c r="AL23" s="328">
        <v>-175086</v>
      </c>
      <c r="AM23" s="328">
        <v>-180582</v>
      </c>
      <c r="AN23" s="328" t="s">
        <v>18</v>
      </c>
      <c r="AO23" s="328">
        <v>-723977</v>
      </c>
    </row>
    <row r="24" spans="2:41" s="259" customFormat="1" ht="13.2">
      <c r="B24" s="258" t="s">
        <v>207</v>
      </c>
      <c r="C24" s="255"/>
      <c r="D24" s="255"/>
      <c r="E24" s="289" t="s">
        <v>125</v>
      </c>
      <c r="F24" s="183">
        <v>-238063</v>
      </c>
      <c r="G24" s="183">
        <v>-370777</v>
      </c>
      <c r="H24" s="290">
        <v>-115555</v>
      </c>
      <c r="I24" s="290">
        <v>-99957</v>
      </c>
      <c r="J24" s="180">
        <v>-420402</v>
      </c>
      <c r="K24" s="290">
        <v>-420402</v>
      </c>
      <c r="L24" s="290">
        <v>-118649</v>
      </c>
      <c r="M24" s="290">
        <v>-103836</v>
      </c>
      <c r="N24" s="290">
        <v>-103609</v>
      </c>
      <c r="O24" s="328" t="s">
        <v>18</v>
      </c>
      <c r="P24" s="290">
        <v>-458186</v>
      </c>
      <c r="Q24" s="290">
        <v>-122669</v>
      </c>
      <c r="R24" s="290">
        <v>-111529</v>
      </c>
      <c r="S24" s="290">
        <v>-82343</v>
      </c>
      <c r="T24" s="328" t="s">
        <v>18</v>
      </c>
      <c r="U24" s="290">
        <v>-131912</v>
      </c>
      <c r="V24" s="290">
        <v>-31568</v>
      </c>
      <c r="W24" s="290">
        <v>-38243</v>
      </c>
      <c r="X24" s="290">
        <v>-144630</v>
      </c>
      <c r="Y24" s="383" t="s">
        <v>18</v>
      </c>
      <c r="Z24" s="290">
        <v>-205340</v>
      </c>
      <c r="AA24" s="290">
        <v>-61170</v>
      </c>
      <c r="AB24" s="328">
        <v>-58353</v>
      </c>
      <c r="AC24" s="328">
        <v>-56940</v>
      </c>
      <c r="AD24" s="328" t="s">
        <v>18</v>
      </c>
      <c r="AE24" s="328">
        <v>-245525</v>
      </c>
      <c r="AF24" s="328">
        <v>-66509</v>
      </c>
      <c r="AG24" s="328">
        <v>-65055</v>
      </c>
      <c r="AH24" s="328">
        <v>-71555</v>
      </c>
      <c r="AI24" s="328" t="s">
        <v>18</v>
      </c>
      <c r="AJ24" s="328">
        <v>-267824</v>
      </c>
      <c r="AK24" s="328">
        <v>-71393</v>
      </c>
      <c r="AL24" s="328">
        <v>-74290</v>
      </c>
      <c r="AM24" s="328">
        <v>-89265</v>
      </c>
      <c r="AN24" s="328" t="s">
        <v>18</v>
      </c>
      <c r="AO24" s="328">
        <v>-319088</v>
      </c>
    </row>
    <row r="25" spans="2:41" s="41" customFormat="1" ht="13.2">
      <c r="B25" s="256" t="s">
        <v>206</v>
      </c>
      <c r="C25" s="255"/>
      <c r="D25" s="255"/>
      <c r="E25" s="289" t="s">
        <v>125</v>
      </c>
      <c r="F25" s="180">
        <v>-163780</v>
      </c>
      <c r="G25" s="180">
        <v>-213485</v>
      </c>
      <c r="H25" s="290">
        <v>-32097</v>
      </c>
      <c r="I25" s="290">
        <v>-62082</v>
      </c>
      <c r="J25" s="180">
        <v>-213967</v>
      </c>
      <c r="K25" s="290">
        <v>-213967</v>
      </c>
      <c r="L25" s="290">
        <v>-37697</v>
      </c>
      <c r="M25" s="290">
        <v>-37121</v>
      </c>
      <c r="N25" s="290">
        <v>-32764</v>
      </c>
      <c r="O25" s="328" t="s">
        <v>18</v>
      </c>
      <c r="P25" s="290">
        <v>-170208</v>
      </c>
      <c r="Q25" s="290">
        <v>-31609</v>
      </c>
      <c r="R25" s="290">
        <v>-37135</v>
      </c>
      <c r="S25" s="290">
        <v>-34682</v>
      </c>
      <c r="T25" s="328" t="s">
        <v>18</v>
      </c>
      <c r="U25" s="290">
        <v>-148478</v>
      </c>
      <c r="V25" s="290">
        <v>-32614</v>
      </c>
      <c r="W25" s="290">
        <v>-34179</v>
      </c>
      <c r="X25" s="290">
        <v>-103664</v>
      </c>
      <c r="Y25" s="383" t="s">
        <v>18</v>
      </c>
      <c r="Z25" s="290">
        <v>-160168</v>
      </c>
      <c r="AA25" s="290">
        <v>-33174</v>
      </c>
      <c r="AB25" s="328">
        <v>-38913</v>
      </c>
      <c r="AC25" s="328">
        <v>-44516</v>
      </c>
      <c r="AD25" s="328" t="s">
        <v>18</v>
      </c>
      <c r="AE25" s="328">
        <v>-177792</v>
      </c>
      <c r="AF25" s="328">
        <v>-39534</v>
      </c>
      <c r="AG25" s="328">
        <v>-77935</v>
      </c>
      <c r="AH25" s="328">
        <v>-79825</v>
      </c>
      <c r="AI25" s="328" t="s">
        <v>18</v>
      </c>
      <c r="AJ25" s="328">
        <v>-254148</v>
      </c>
      <c r="AK25" s="328">
        <v>-45480</v>
      </c>
      <c r="AL25" s="328">
        <v>-48855</v>
      </c>
      <c r="AM25" s="328">
        <v>-65176</v>
      </c>
      <c r="AN25" s="328" t="s">
        <v>18</v>
      </c>
      <c r="AO25" s="328">
        <v>-218624</v>
      </c>
    </row>
    <row r="26" spans="2:41" s="259" customFormat="1" ht="13.2">
      <c r="B26" s="465" t="s">
        <v>234</v>
      </c>
      <c r="C26" s="495"/>
      <c r="D26" s="495"/>
      <c r="E26" s="289" t="s">
        <v>125</v>
      </c>
      <c r="F26" s="180">
        <v>-24660</v>
      </c>
      <c r="G26" s="180">
        <v>-165522</v>
      </c>
      <c r="H26" s="290">
        <v>-368</v>
      </c>
      <c r="I26" s="290">
        <v>-24872</v>
      </c>
      <c r="J26" s="180">
        <v>-207819</v>
      </c>
      <c r="K26" s="290">
        <v>-150751</v>
      </c>
      <c r="L26" s="290">
        <v>-61139</v>
      </c>
      <c r="M26" s="290">
        <v>-164263</v>
      </c>
      <c r="N26" s="290">
        <v>-2046</v>
      </c>
      <c r="O26" s="328" t="s">
        <v>18</v>
      </c>
      <c r="P26" s="290">
        <v>-243694</v>
      </c>
      <c r="Q26" s="290">
        <v>6</v>
      </c>
      <c r="R26" s="290">
        <v>-3780</v>
      </c>
      <c r="S26" s="290">
        <v>-3517</v>
      </c>
      <c r="T26" s="328" t="s">
        <v>18</v>
      </c>
      <c r="U26" s="290">
        <v>-20724</v>
      </c>
      <c r="V26" s="290">
        <v>-47</v>
      </c>
      <c r="W26" s="290">
        <v>677</v>
      </c>
      <c r="X26" s="290">
        <v>229</v>
      </c>
      <c r="Y26" s="383" t="s">
        <v>18</v>
      </c>
      <c r="Z26" s="290">
        <v>-708</v>
      </c>
      <c r="AA26" s="180">
        <v>0</v>
      </c>
      <c r="AB26" s="328">
        <v>-138965</v>
      </c>
      <c r="AC26" s="328">
        <v>-61503</v>
      </c>
      <c r="AD26" s="328" t="s">
        <v>18</v>
      </c>
      <c r="AE26" s="328">
        <v>-230580</v>
      </c>
      <c r="AF26" s="180">
        <v>0</v>
      </c>
      <c r="AG26" s="328">
        <v>-16728</v>
      </c>
      <c r="AH26" s="328">
        <v>-30621</v>
      </c>
      <c r="AI26" s="328" t="s">
        <v>18</v>
      </c>
      <c r="AJ26" s="328">
        <v>-69733</v>
      </c>
      <c r="AK26" s="328">
        <v>-22548</v>
      </c>
      <c r="AL26" s="328">
        <v>3085</v>
      </c>
      <c r="AM26" s="328">
        <v>-7150</v>
      </c>
      <c r="AN26" s="328" t="s">
        <v>18</v>
      </c>
      <c r="AO26" s="328">
        <v>-35762</v>
      </c>
    </row>
    <row r="27" spans="2:41" s="259" customFormat="1" ht="13.2">
      <c r="B27" s="362" t="s">
        <v>235</v>
      </c>
      <c r="C27" s="361"/>
      <c r="D27" s="361"/>
      <c r="E27" s="289" t="s">
        <v>125</v>
      </c>
      <c r="F27" s="180">
        <v>0</v>
      </c>
      <c r="G27" s="180">
        <v>0</v>
      </c>
      <c r="H27" s="180">
        <v>0</v>
      </c>
      <c r="I27" s="180">
        <v>0</v>
      </c>
      <c r="J27" s="180">
        <v>0</v>
      </c>
      <c r="K27" s="290">
        <v>-57068</v>
      </c>
      <c r="L27" s="180">
        <v>0</v>
      </c>
      <c r="M27" s="180">
        <v>0</v>
      </c>
      <c r="N27" s="290">
        <v>-19692</v>
      </c>
      <c r="O27" s="328" t="s">
        <v>18</v>
      </c>
      <c r="P27" s="290">
        <v>-19807</v>
      </c>
      <c r="Q27" s="290">
        <v>-19800</v>
      </c>
      <c r="R27" s="180">
        <v>0</v>
      </c>
      <c r="S27" s="180">
        <v>-59283</v>
      </c>
      <c r="T27" s="328" t="s">
        <v>18</v>
      </c>
      <c r="U27" s="290">
        <v>-79083</v>
      </c>
      <c r="V27" s="180"/>
      <c r="W27" s="180">
        <v>0</v>
      </c>
      <c r="X27" s="180">
        <v>0</v>
      </c>
      <c r="Y27" s="383" t="s">
        <v>18</v>
      </c>
      <c r="Z27" s="290">
        <v>-12113</v>
      </c>
      <c r="AA27" s="180">
        <v>0</v>
      </c>
      <c r="AB27" s="180">
        <v>0</v>
      </c>
      <c r="AC27" s="180">
        <v>0</v>
      </c>
      <c r="AD27" s="328" t="s">
        <v>18</v>
      </c>
      <c r="AE27" s="180">
        <v>0</v>
      </c>
      <c r="AF27" s="180">
        <v>0</v>
      </c>
      <c r="AG27" s="180">
        <v>0</v>
      </c>
      <c r="AH27" s="328" t="s">
        <v>18</v>
      </c>
      <c r="AI27" s="328" t="s">
        <v>18</v>
      </c>
      <c r="AJ27" s="328" t="s">
        <v>18</v>
      </c>
      <c r="AK27" s="328" t="s">
        <v>18</v>
      </c>
      <c r="AL27" s="328" t="s">
        <v>18</v>
      </c>
      <c r="AM27" s="328"/>
      <c r="AN27" s="328" t="s">
        <v>18</v>
      </c>
      <c r="AO27" s="328" t="s">
        <v>18</v>
      </c>
    </row>
    <row r="28" spans="2:41" s="259" customFormat="1" ht="12.6" customHeight="1">
      <c r="B28" s="252" t="s">
        <v>236</v>
      </c>
      <c r="C28" s="496"/>
      <c r="D28" s="496"/>
      <c r="E28" s="289" t="s">
        <v>125</v>
      </c>
      <c r="F28" s="180">
        <v>0</v>
      </c>
      <c r="G28" s="180">
        <v>0</v>
      </c>
      <c r="H28" s="180">
        <v>0</v>
      </c>
      <c r="I28" s="180">
        <v>0</v>
      </c>
      <c r="J28" s="180">
        <v>0</v>
      </c>
      <c r="K28" s="180">
        <v>0</v>
      </c>
      <c r="L28" s="290">
        <v>-38000</v>
      </c>
      <c r="M28" s="180">
        <v>0</v>
      </c>
      <c r="N28" s="180">
        <v>0</v>
      </c>
      <c r="O28" s="328" t="s">
        <v>18</v>
      </c>
      <c r="P28" s="180">
        <v>-30654</v>
      </c>
      <c r="Q28" s="180">
        <v>0</v>
      </c>
      <c r="R28" s="180">
        <v>0</v>
      </c>
      <c r="S28" s="180">
        <v>0</v>
      </c>
      <c r="T28" s="328" t="s">
        <v>18</v>
      </c>
      <c r="U28" s="180">
        <v>-64</v>
      </c>
      <c r="V28" s="180">
        <v>0</v>
      </c>
      <c r="W28" s="180">
        <v>0</v>
      </c>
      <c r="X28" s="290"/>
      <c r="Y28" s="383" t="s">
        <v>18</v>
      </c>
      <c r="Z28" s="180">
        <v>0</v>
      </c>
      <c r="AA28" s="180">
        <v>0</v>
      </c>
      <c r="AB28" s="180">
        <v>0</v>
      </c>
      <c r="AC28" s="180">
        <v>0</v>
      </c>
      <c r="AD28" s="180">
        <v>0</v>
      </c>
      <c r="AE28" s="180">
        <v>0</v>
      </c>
      <c r="AF28" s="180">
        <v>0</v>
      </c>
      <c r="AG28" s="180">
        <v>0</v>
      </c>
      <c r="AH28" s="328" t="s">
        <v>18</v>
      </c>
      <c r="AI28" s="328" t="s">
        <v>18</v>
      </c>
      <c r="AJ28" s="328" t="s">
        <v>18</v>
      </c>
      <c r="AK28" s="328" t="s">
        <v>18</v>
      </c>
      <c r="AL28" s="328" t="s">
        <v>18</v>
      </c>
      <c r="AM28" s="328" t="s">
        <v>18</v>
      </c>
      <c r="AN28" s="328" t="s">
        <v>18</v>
      </c>
      <c r="AO28" s="328" t="s">
        <v>18</v>
      </c>
    </row>
    <row r="29" spans="2:41" s="259" customFormat="1" ht="13.2">
      <c r="B29" s="258" t="s">
        <v>236</v>
      </c>
      <c r="C29" s="252"/>
      <c r="D29" s="252"/>
      <c r="E29" s="289" t="s">
        <v>125</v>
      </c>
      <c r="F29" s="180">
        <v>14845</v>
      </c>
      <c r="G29" s="180">
        <v>0</v>
      </c>
      <c r="H29" s="180">
        <v>0</v>
      </c>
      <c r="I29" s="180">
        <v>0</v>
      </c>
      <c r="J29" s="180">
        <v>0</v>
      </c>
      <c r="K29" s="180">
        <v>0</v>
      </c>
      <c r="L29" s="180">
        <v>0</v>
      </c>
      <c r="M29" s="180">
        <v>0</v>
      </c>
      <c r="N29" s="180">
        <v>0</v>
      </c>
      <c r="O29" s="329" t="s">
        <v>18</v>
      </c>
      <c r="P29" s="180">
        <v>0</v>
      </c>
      <c r="Q29" s="180">
        <v>0</v>
      </c>
      <c r="R29" s="180">
        <v>0</v>
      </c>
      <c r="S29" s="180">
        <v>0</v>
      </c>
      <c r="T29" s="329" t="s">
        <v>18</v>
      </c>
      <c r="U29" s="180"/>
      <c r="V29" s="180">
        <v>0</v>
      </c>
      <c r="W29" s="180">
        <v>0</v>
      </c>
      <c r="X29" s="290"/>
      <c r="Y29" s="383" t="s">
        <v>18</v>
      </c>
      <c r="Z29" s="180">
        <v>0</v>
      </c>
      <c r="AA29" s="180">
        <v>0</v>
      </c>
      <c r="AB29" s="180">
        <v>0</v>
      </c>
      <c r="AC29" s="180">
        <v>0</v>
      </c>
      <c r="AD29" s="180">
        <v>0</v>
      </c>
      <c r="AE29" s="180">
        <v>0</v>
      </c>
      <c r="AF29" s="180">
        <v>0</v>
      </c>
      <c r="AG29" s="180">
        <v>0</v>
      </c>
      <c r="AH29" s="328" t="s">
        <v>18</v>
      </c>
      <c r="AI29" s="328" t="s">
        <v>18</v>
      </c>
      <c r="AJ29" s="328" t="s">
        <v>18</v>
      </c>
      <c r="AK29" s="328" t="s">
        <v>18</v>
      </c>
      <c r="AL29" s="328" t="s">
        <v>18</v>
      </c>
      <c r="AM29" s="328" t="s">
        <v>18</v>
      </c>
      <c r="AN29" s="328" t="s">
        <v>18</v>
      </c>
      <c r="AO29" s="328" t="s">
        <v>18</v>
      </c>
    </row>
    <row r="30" spans="2:41" s="259" customFormat="1" ht="13.2">
      <c r="B30" s="258" t="s">
        <v>237</v>
      </c>
      <c r="C30" s="252"/>
      <c r="D30" s="252"/>
      <c r="E30" s="289" t="s">
        <v>125</v>
      </c>
      <c r="F30" s="180">
        <v>0</v>
      </c>
      <c r="G30" s="180">
        <v>0</v>
      </c>
      <c r="H30" s="176">
        <v>0</v>
      </c>
      <c r="I30" s="176">
        <v>0</v>
      </c>
      <c r="J30" s="176">
        <v>0</v>
      </c>
      <c r="K30" s="176">
        <v>0</v>
      </c>
      <c r="L30" s="176">
        <v>0</v>
      </c>
      <c r="M30" s="176">
        <v>0</v>
      </c>
      <c r="N30" s="176">
        <v>0</v>
      </c>
      <c r="O30" s="176">
        <v>0</v>
      </c>
      <c r="P30" s="176">
        <v>0</v>
      </c>
      <c r="Q30" s="176">
        <v>0</v>
      </c>
      <c r="R30" s="180">
        <v>-1351</v>
      </c>
      <c r="S30" s="180">
        <v>-1472</v>
      </c>
      <c r="T30" s="176">
        <v>0</v>
      </c>
      <c r="U30" s="180"/>
      <c r="V30" s="180">
        <v>0</v>
      </c>
      <c r="W30" s="180">
        <v>0</v>
      </c>
      <c r="X30" s="290"/>
      <c r="Y30" s="383" t="s">
        <v>18</v>
      </c>
      <c r="Z30" s="180">
        <v>0</v>
      </c>
      <c r="AA30" s="180">
        <v>0</v>
      </c>
      <c r="AB30" s="180">
        <v>0</v>
      </c>
      <c r="AC30" s="180">
        <v>0</v>
      </c>
      <c r="AD30" s="180">
        <v>0</v>
      </c>
      <c r="AE30" s="180">
        <v>0</v>
      </c>
      <c r="AF30" s="180">
        <v>0</v>
      </c>
      <c r="AG30" s="180">
        <v>0</v>
      </c>
      <c r="AH30" s="328" t="s">
        <v>18</v>
      </c>
      <c r="AI30" s="328" t="s">
        <v>18</v>
      </c>
      <c r="AJ30" s="328" t="s">
        <v>18</v>
      </c>
      <c r="AK30" s="328" t="s">
        <v>18</v>
      </c>
      <c r="AL30" s="328" t="s">
        <v>18</v>
      </c>
      <c r="AM30" s="328" t="s">
        <v>18</v>
      </c>
      <c r="AN30" s="328" t="s">
        <v>18</v>
      </c>
      <c r="AO30" s="328" t="s">
        <v>18</v>
      </c>
    </row>
    <row r="31" spans="2:41" s="259" customFormat="1" ht="13.2" customHeight="1">
      <c r="B31" s="252" t="s">
        <v>238</v>
      </c>
      <c r="C31" s="495"/>
      <c r="D31" s="495"/>
      <c r="E31" s="289" t="s">
        <v>125</v>
      </c>
      <c r="F31" s="180">
        <v>-34767</v>
      </c>
      <c r="G31" s="180">
        <v>-23283</v>
      </c>
      <c r="H31" s="290">
        <v>-4734</v>
      </c>
      <c r="I31" s="290">
        <v>-1892</v>
      </c>
      <c r="J31" s="180">
        <v>-7203</v>
      </c>
      <c r="K31" s="290">
        <v>-7203</v>
      </c>
      <c r="L31" s="290">
        <v>-7315</v>
      </c>
      <c r="M31" s="290">
        <v>-7420</v>
      </c>
      <c r="N31" s="290">
        <v>-6871</v>
      </c>
      <c r="O31" s="328" t="s">
        <v>18</v>
      </c>
      <c r="P31" s="290">
        <v>-32151</v>
      </c>
      <c r="Q31" s="290">
        <v>-5755</v>
      </c>
      <c r="R31" s="290">
        <v>-3729</v>
      </c>
      <c r="S31" s="290">
        <v>-2244</v>
      </c>
      <c r="T31" s="328" t="s">
        <v>18</v>
      </c>
      <c r="U31" s="290">
        <v>-24510</v>
      </c>
      <c r="V31" s="290">
        <v>-6032</v>
      </c>
      <c r="W31" s="290">
        <v>-8040</v>
      </c>
      <c r="X31" s="290">
        <v>-57518</v>
      </c>
      <c r="Y31" s="383" t="s">
        <v>18</v>
      </c>
      <c r="Z31" s="290">
        <v>-84586</v>
      </c>
      <c r="AA31" s="290">
        <v>-4600</v>
      </c>
      <c r="AB31" s="328">
        <v>-9599</v>
      </c>
      <c r="AC31" s="328">
        <v>-4432</v>
      </c>
      <c r="AD31" s="328" t="s">
        <v>18</v>
      </c>
      <c r="AE31" s="328">
        <v>-60124</v>
      </c>
      <c r="AF31" s="328">
        <v>-8662</v>
      </c>
      <c r="AG31" s="328">
        <v>-7806</v>
      </c>
      <c r="AH31" s="328">
        <v>-4991</v>
      </c>
      <c r="AI31" s="328" t="s">
        <v>18</v>
      </c>
      <c r="AJ31" s="328">
        <v>-47019</v>
      </c>
      <c r="AK31" s="328">
        <f>-6251+168</f>
        <v>-6083</v>
      </c>
      <c r="AL31" s="328">
        <v>-9586</v>
      </c>
      <c r="AM31" s="328">
        <v>-10948</v>
      </c>
      <c r="AN31" s="328" t="s">
        <v>18</v>
      </c>
      <c r="AO31" s="328">
        <v>-49130</v>
      </c>
    </row>
    <row r="32" spans="2:41" s="259" customFormat="1" ht="13.2">
      <c r="B32" s="258" t="s">
        <v>215</v>
      </c>
      <c r="C32" s="361"/>
      <c r="D32" s="361"/>
      <c r="E32" s="289" t="s">
        <v>125</v>
      </c>
      <c r="F32" s="180">
        <v>-306355</v>
      </c>
      <c r="G32" s="180">
        <v>-427655</v>
      </c>
      <c r="H32" s="290">
        <v>-85393</v>
      </c>
      <c r="I32" s="290">
        <v>-75454</v>
      </c>
      <c r="J32" s="180">
        <v>-317433</v>
      </c>
      <c r="K32" s="290">
        <v>-317433</v>
      </c>
      <c r="L32" s="290">
        <v>-67074</v>
      </c>
      <c r="M32" s="290">
        <v>-68120</v>
      </c>
      <c r="N32" s="290">
        <v>-67067</v>
      </c>
      <c r="O32" s="328" t="s">
        <v>18</v>
      </c>
      <c r="P32" s="290">
        <v>-297551</v>
      </c>
      <c r="Q32" s="290">
        <v>-68019</v>
      </c>
      <c r="R32" s="290">
        <v>-69170</v>
      </c>
      <c r="S32" s="290">
        <v>-67493</v>
      </c>
      <c r="T32" s="328" t="s">
        <v>18</v>
      </c>
      <c r="U32" s="290">
        <v>-249265</v>
      </c>
      <c r="V32" s="180">
        <v>-83703</v>
      </c>
      <c r="W32" s="180">
        <v>-69658</v>
      </c>
      <c r="X32" s="290">
        <v>-227621</v>
      </c>
      <c r="Y32" s="383" t="s">
        <v>18</v>
      </c>
      <c r="Z32" s="290">
        <v>-306846</v>
      </c>
      <c r="AA32" s="180">
        <v>-76607</v>
      </c>
      <c r="AB32" s="328">
        <v>-79893</v>
      </c>
      <c r="AC32" s="328">
        <v>-77190</v>
      </c>
      <c r="AD32" s="328" t="s">
        <v>18</v>
      </c>
      <c r="AE32" s="328">
        <v>-322073</v>
      </c>
      <c r="AF32" s="328">
        <v>-74592</v>
      </c>
      <c r="AG32" s="328">
        <v>-92746</v>
      </c>
      <c r="AH32" s="328">
        <v>-86883</v>
      </c>
      <c r="AI32" s="328" t="s">
        <v>18</v>
      </c>
      <c r="AJ32" s="328">
        <v>-346096</v>
      </c>
      <c r="AK32" s="328">
        <v>-81723</v>
      </c>
      <c r="AL32" s="328">
        <f>-82290</f>
        <v>-82290</v>
      </c>
      <c r="AM32" s="328">
        <v>-83956</v>
      </c>
      <c r="AN32" s="328" t="s">
        <v>18</v>
      </c>
      <c r="AO32" s="328">
        <v>-368055</v>
      </c>
    </row>
    <row r="33" spans="2:41" s="259" customFormat="1" ht="13.2">
      <c r="B33" s="258" t="s">
        <v>467</v>
      </c>
      <c r="C33" s="480"/>
      <c r="D33" s="480"/>
      <c r="E33" s="289" t="s">
        <v>125</v>
      </c>
      <c r="F33" s="180"/>
      <c r="G33" s="180"/>
      <c r="H33" s="290"/>
      <c r="I33" s="290"/>
      <c r="J33" s="180"/>
      <c r="K33" s="290"/>
      <c r="L33" s="290"/>
      <c r="M33" s="290"/>
      <c r="N33" s="290"/>
      <c r="O33" s="328"/>
      <c r="P33" s="290"/>
      <c r="Q33" s="290"/>
      <c r="R33" s="290"/>
      <c r="S33" s="290"/>
      <c r="T33" s="328"/>
      <c r="U33" s="290"/>
      <c r="V33" s="180"/>
      <c r="W33" s="180"/>
      <c r="X33" s="290"/>
      <c r="Y33" s="383"/>
      <c r="Z33" s="290"/>
      <c r="AA33" s="180"/>
      <c r="AB33" s="328"/>
      <c r="AC33" s="328"/>
      <c r="AD33" s="328"/>
      <c r="AE33" s="328"/>
      <c r="AF33" s="328"/>
      <c r="AG33" s="328"/>
      <c r="AH33" s="328"/>
      <c r="AI33" s="328"/>
      <c r="AJ33" s="328"/>
      <c r="AK33" s="328"/>
      <c r="AL33" s="328">
        <v>-4061</v>
      </c>
      <c r="AM33" s="328">
        <v>9591</v>
      </c>
      <c r="AN33" s="328" t="s">
        <v>18</v>
      </c>
      <c r="AO33" s="328">
        <v>6744</v>
      </c>
    </row>
    <row r="34" spans="2:41" s="259" customFormat="1" ht="13.2">
      <c r="B34" s="256" t="s">
        <v>239</v>
      </c>
      <c r="C34" s="361"/>
      <c r="D34" s="361"/>
      <c r="E34" s="289" t="s">
        <v>125</v>
      </c>
      <c r="F34" s="180">
        <v>67055</v>
      </c>
      <c r="G34" s="180">
        <v>-38320</v>
      </c>
      <c r="H34" s="290">
        <v>3368</v>
      </c>
      <c r="I34" s="290">
        <v>-1183</v>
      </c>
      <c r="J34" s="180">
        <v>8479</v>
      </c>
      <c r="K34" s="290">
        <v>8479</v>
      </c>
      <c r="L34" s="290">
        <v>32737</v>
      </c>
      <c r="M34" s="290">
        <v>-14618</v>
      </c>
      <c r="N34" s="290">
        <v>1636</v>
      </c>
      <c r="O34" s="328" t="s">
        <v>18</v>
      </c>
      <c r="P34" s="290">
        <v>-23935</v>
      </c>
      <c r="Q34" s="290">
        <v>3626</v>
      </c>
      <c r="R34" s="290">
        <v>-4284</v>
      </c>
      <c r="S34" s="290">
        <v>-1038</v>
      </c>
      <c r="T34" s="328" t="s">
        <v>18</v>
      </c>
      <c r="U34" s="290">
        <v>-17781</v>
      </c>
      <c r="V34" s="290">
        <v>69574</v>
      </c>
      <c r="W34" s="290">
        <v>-109494</v>
      </c>
      <c r="X34" s="290">
        <v>-1407</v>
      </c>
      <c r="Y34" s="383" t="s">
        <v>18</v>
      </c>
      <c r="Z34" s="290">
        <v>40925</v>
      </c>
      <c r="AA34" s="290">
        <v>-7176</v>
      </c>
      <c r="AB34" s="328">
        <v>30965</v>
      </c>
      <c r="AC34" s="328">
        <v>44203</v>
      </c>
      <c r="AD34" s="328" t="s">
        <v>18</v>
      </c>
      <c r="AE34" s="420">
        <v>25222</v>
      </c>
      <c r="AF34" s="420">
        <v>-16521</v>
      </c>
      <c r="AG34" s="420">
        <v>55858</v>
      </c>
      <c r="AH34" s="420">
        <v>16708</v>
      </c>
      <c r="AI34" s="328" t="s">
        <v>18</v>
      </c>
      <c r="AJ34" s="420">
        <v>185459</v>
      </c>
      <c r="AK34" s="420">
        <v>-60928</v>
      </c>
      <c r="AL34" s="420">
        <v>38200</v>
      </c>
      <c r="AM34" s="420">
        <v>102017</v>
      </c>
      <c r="AN34" s="328" t="s">
        <v>18</v>
      </c>
      <c r="AO34" s="420">
        <v>-84012</v>
      </c>
    </row>
    <row r="35" spans="2:41" s="259" customFormat="1" ht="13.2">
      <c r="B35" s="37" t="s">
        <v>240</v>
      </c>
      <c r="C35" s="28"/>
      <c r="D35" s="28"/>
      <c r="E35" s="205" t="s">
        <v>125</v>
      </c>
      <c r="F35" s="173">
        <f>SUM(F20:F34)</f>
        <v>-4632053</v>
      </c>
      <c r="G35" s="173">
        <f>SUM(G20:G34)</f>
        <v>-6919393</v>
      </c>
      <c r="H35" s="291">
        <f>SUM(H20:H34)</f>
        <v>-1666537</v>
      </c>
      <c r="I35" s="291">
        <v>-1505581</v>
      </c>
      <c r="J35" s="173">
        <f>SUM(J20:J34)</f>
        <v>-6585501</v>
      </c>
      <c r="K35" s="204">
        <f>SUM(K20:K34)</f>
        <v>-6585501</v>
      </c>
      <c r="L35" s="291">
        <f>SUM(L20:L34)</f>
        <v>-1398968</v>
      </c>
      <c r="M35" s="291">
        <f>SUM(M20:M34)</f>
        <v>-1102668</v>
      </c>
      <c r="N35" s="291">
        <v>-1059376</v>
      </c>
      <c r="O35" s="330" t="s">
        <v>18</v>
      </c>
      <c r="P35" s="204">
        <f>SUM(P20:P34)</f>
        <v>-4923880</v>
      </c>
      <c r="Q35" s="204">
        <v>-1345268</v>
      </c>
      <c r="R35" s="204">
        <v>-1564352</v>
      </c>
      <c r="S35" s="204">
        <v>-1655968</v>
      </c>
      <c r="T35" s="330" t="s">
        <v>18</v>
      </c>
      <c r="U35" s="204">
        <v>-5676484</v>
      </c>
      <c r="V35" s="204">
        <v>-1933378</v>
      </c>
      <c r="W35" s="204">
        <v>-2164700</v>
      </c>
      <c r="X35" s="204">
        <v>-6194901</v>
      </c>
      <c r="Y35" s="384" t="s">
        <v>18</v>
      </c>
      <c r="Z35" s="204">
        <v>-8009998</v>
      </c>
      <c r="AA35" s="204">
        <v>-1768554</v>
      </c>
      <c r="AB35" s="419">
        <v>-2039644</v>
      </c>
      <c r="AC35" s="419">
        <v>-1990920</v>
      </c>
      <c r="AD35" s="419" t="s">
        <v>18</v>
      </c>
      <c r="AE35" s="424">
        <f>SUM(AE20:AE34)</f>
        <v>-8047759</v>
      </c>
      <c r="AF35" s="424">
        <f>SUM(AF20:AF34)</f>
        <v>-2095611</v>
      </c>
      <c r="AG35" s="424">
        <f>SUM(AG20:AG34)</f>
        <v>-1918623</v>
      </c>
      <c r="AH35" s="424">
        <f>SUM(AH20:AH34)</f>
        <v>-1900993</v>
      </c>
      <c r="AI35" s="419" t="s">
        <v>18</v>
      </c>
      <c r="AJ35" s="424">
        <f>SUM(AJ20:AJ34)</f>
        <v>-7780626</v>
      </c>
      <c r="AK35" s="424">
        <f>SUM(AK20:AK34)</f>
        <v>-2193357</v>
      </c>
      <c r="AL35" s="424">
        <f>SUM(AL20:AL34)</f>
        <v>-2093074</v>
      </c>
      <c r="AM35" s="424">
        <f>SUM(AM20:AM34)</f>
        <v>-2281670</v>
      </c>
      <c r="AN35" s="419" t="s">
        <v>18</v>
      </c>
      <c r="AO35" s="424">
        <v>-9012956</v>
      </c>
    </row>
    <row r="36" spans="2:41" s="259" customFormat="1" ht="13.2">
      <c r="B36" s="252"/>
      <c r="C36" s="252"/>
      <c r="D36" s="252"/>
      <c r="E36" s="253"/>
      <c r="F36" s="176"/>
      <c r="G36" s="176"/>
      <c r="H36" s="176"/>
      <c r="I36" s="176"/>
      <c r="J36" s="180"/>
      <c r="L36" s="180"/>
      <c r="M36" s="180"/>
      <c r="N36" s="180"/>
      <c r="O36" s="329"/>
      <c r="T36" s="329"/>
      <c r="U36" s="392"/>
      <c r="Y36" s="385" t="s">
        <v>18</v>
      </c>
      <c r="Z36" s="392"/>
      <c r="AC36" s="335"/>
      <c r="AD36" s="335"/>
      <c r="AE36" s="420"/>
      <c r="AF36" s="420"/>
      <c r="AG36" s="424"/>
    </row>
    <row r="37" spans="2:41" s="259" customFormat="1" ht="13.2">
      <c r="B37" s="37" t="s">
        <v>221</v>
      </c>
      <c r="C37" s="28"/>
      <c r="D37" s="28"/>
      <c r="E37" s="205" t="s">
        <v>125</v>
      </c>
      <c r="F37" s="173">
        <f>SUM(F35,F17)</f>
        <v>719399</v>
      </c>
      <c r="G37" s="173">
        <f>SUM(G35,G17)</f>
        <v>969318.29600000009</v>
      </c>
      <c r="H37" s="181">
        <f>SUM(H35,H17)</f>
        <v>368875</v>
      </c>
      <c r="I37" s="181">
        <v>396257</v>
      </c>
      <c r="J37" s="173">
        <f>SUM(J35,J17)</f>
        <v>1384631</v>
      </c>
      <c r="K37" s="204">
        <f>K35+K17</f>
        <v>1384631</v>
      </c>
      <c r="L37" s="173">
        <f>SUM(L35,L17)</f>
        <v>88087</v>
      </c>
      <c r="M37" s="173">
        <f>SUM(M35,M17)</f>
        <v>-36053</v>
      </c>
      <c r="N37" s="173">
        <v>146483</v>
      </c>
      <c r="O37" s="431" t="s">
        <v>18</v>
      </c>
      <c r="P37" s="204">
        <f>P35+P17</f>
        <v>278200</v>
      </c>
      <c r="Q37" s="291">
        <v>339381</v>
      </c>
      <c r="R37" s="291">
        <v>434249</v>
      </c>
      <c r="S37" s="291">
        <v>351981</v>
      </c>
      <c r="T37" s="331" t="s">
        <v>18</v>
      </c>
      <c r="U37" s="204">
        <v>1066255</v>
      </c>
      <c r="V37" s="291">
        <v>370074</v>
      </c>
      <c r="W37" s="291">
        <v>441486</v>
      </c>
      <c r="X37" s="291">
        <v>1465290</v>
      </c>
      <c r="Y37" s="386" t="s">
        <v>18</v>
      </c>
      <c r="Z37" s="204">
        <v>1810566</v>
      </c>
      <c r="AA37" s="204">
        <v>353429</v>
      </c>
      <c r="AB37" s="419">
        <v>295310</v>
      </c>
      <c r="AC37" s="419">
        <v>551702</v>
      </c>
      <c r="AD37" s="330" t="s">
        <v>18</v>
      </c>
      <c r="AE37" s="424">
        <v>1194809</v>
      </c>
      <c r="AF37" s="424">
        <v>408037</v>
      </c>
      <c r="AG37" s="448">
        <f>AG17+AG35</f>
        <v>342080</v>
      </c>
      <c r="AH37" s="448">
        <f>AH17+AH35</f>
        <v>402204</v>
      </c>
      <c r="AI37" s="330" t="s">
        <v>18</v>
      </c>
      <c r="AJ37" s="448">
        <f>AJ17+AJ35</f>
        <v>1457334</v>
      </c>
      <c r="AK37" s="448">
        <f>AK17+AK35</f>
        <v>285213</v>
      </c>
      <c r="AL37" s="448">
        <v>421664</v>
      </c>
      <c r="AM37" s="448">
        <v>545449</v>
      </c>
      <c r="AN37" s="330" t="s">
        <v>18</v>
      </c>
      <c r="AO37" s="448">
        <v>1431757</v>
      </c>
    </row>
    <row r="38" spans="2:41" s="259" customFormat="1" ht="13.2">
      <c r="B38" s="252"/>
      <c r="C38" s="255"/>
      <c r="D38" s="255"/>
      <c r="E38" s="289"/>
      <c r="F38" s="174"/>
      <c r="G38" s="174"/>
      <c r="H38" s="183"/>
      <c r="I38" s="183"/>
      <c r="J38" s="180"/>
      <c r="L38" s="180"/>
      <c r="M38" s="180"/>
      <c r="N38" s="180"/>
      <c r="O38" s="329"/>
      <c r="T38" s="329"/>
      <c r="U38" s="392"/>
      <c r="Y38" s="385"/>
      <c r="Z38" s="392"/>
      <c r="AB38" s="335"/>
      <c r="AC38" s="335"/>
      <c r="AD38" s="335"/>
      <c r="AE38" s="328"/>
      <c r="AF38" s="328"/>
    </row>
    <row r="39" spans="2:41" s="41" customFormat="1" ht="13.2">
      <c r="B39" s="208" t="s">
        <v>222</v>
      </c>
      <c r="C39" s="209"/>
      <c r="D39" s="209"/>
      <c r="E39" s="210" t="s">
        <v>125</v>
      </c>
      <c r="F39" s="211">
        <v>-190285</v>
      </c>
      <c r="G39" s="211">
        <v>-279259.65700000001</v>
      </c>
      <c r="H39" s="211">
        <v>-59681</v>
      </c>
      <c r="I39" s="211">
        <v>-83053</v>
      </c>
      <c r="J39" s="211">
        <v>-226180</v>
      </c>
      <c r="K39" s="336">
        <v>-226180</v>
      </c>
      <c r="L39" s="211">
        <v>-18573</v>
      </c>
      <c r="M39" s="211">
        <v>-12757</v>
      </c>
      <c r="N39" s="211">
        <v>-30734</v>
      </c>
      <c r="O39" s="332" t="s">
        <v>18</v>
      </c>
      <c r="P39" s="336">
        <v>-106303</v>
      </c>
      <c r="Q39" s="336">
        <v>-53261</v>
      </c>
      <c r="R39" s="336">
        <v>-75936</v>
      </c>
      <c r="S39" s="336">
        <v>-53939</v>
      </c>
      <c r="T39" s="332" t="s">
        <v>18</v>
      </c>
      <c r="U39" s="336">
        <v>-221393</v>
      </c>
      <c r="V39" s="336">
        <v>-82643</v>
      </c>
      <c r="W39" s="336">
        <v>-51957</v>
      </c>
      <c r="X39" s="336">
        <v>-303264</v>
      </c>
      <c r="Y39" s="387" t="s">
        <v>18</v>
      </c>
      <c r="Z39" s="336">
        <v>-493247</v>
      </c>
      <c r="AA39" s="336">
        <v>-65873</v>
      </c>
      <c r="AB39" s="420">
        <v>-91322</v>
      </c>
      <c r="AC39" s="420">
        <v>-94253</v>
      </c>
      <c r="AD39" s="420" t="s">
        <v>18</v>
      </c>
      <c r="AE39" s="420">
        <v>-270348</v>
      </c>
      <c r="AF39" s="420">
        <v>-107597</v>
      </c>
      <c r="AG39" s="420">
        <v>-93014</v>
      </c>
      <c r="AH39" s="420">
        <v>-84825</v>
      </c>
      <c r="AI39" s="420" t="s">
        <v>18</v>
      </c>
      <c r="AJ39" s="420">
        <v>-363087</v>
      </c>
      <c r="AK39" s="420">
        <v>-92695</v>
      </c>
      <c r="AL39" s="420">
        <v>-79805</v>
      </c>
      <c r="AM39" s="420">
        <v>-101792</v>
      </c>
      <c r="AN39" s="420" t="s">
        <v>18</v>
      </c>
      <c r="AO39" s="420">
        <v>-359703</v>
      </c>
    </row>
    <row r="40" spans="2:41" s="259" customFormat="1" ht="13.2">
      <c r="B40" s="44" t="s">
        <v>241</v>
      </c>
      <c r="C40" s="252"/>
      <c r="D40" s="252"/>
      <c r="E40" s="433" t="s">
        <v>125</v>
      </c>
      <c r="F40" s="176">
        <f>SUM(F37:F39)</f>
        <v>529114</v>
      </c>
      <c r="G40" s="176">
        <f>SUM(G37:G39)-1</f>
        <v>690057.63900000008</v>
      </c>
      <c r="H40" s="183">
        <f>SUM(H37:H39)</f>
        <v>309194</v>
      </c>
      <c r="I40" s="183">
        <v>313204</v>
      </c>
      <c r="J40" s="174">
        <f>SUM(J37:J39)</f>
        <v>1158451</v>
      </c>
      <c r="K40" s="337">
        <f>SUM(K37:K39)</f>
        <v>1158451</v>
      </c>
      <c r="L40" s="183">
        <f>SUM(L37:L39)</f>
        <v>69514</v>
      </c>
      <c r="M40" s="183">
        <v>-48810</v>
      </c>
      <c r="N40" s="183">
        <v>115749</v>
      </c>
      <c r="O40" s="333" t="s">
        <v>18</v>
      </c>
      <c r="P40" s="337">
        <f>SUM(P37:P39)</f>
        <v>171897</v>
      </c>
      <c r="Q40" s="337">
        <v>286120</v>
      </c>
      <c r="R40" s="337">
        <v>358313</v>
      </c>
      <c r="S40" s="337"/>
      <c r="T40" s="333" t="s">
        <v>18</v>
      </c>
      <c r="U40" s="337">
        <v>844862</v>
      </c>
      <c r="V40" s="337">
        <v>287431</v>
      </c>
      <c r="W40" s="337">
        <v>389529</v>
      </c>
      <c r="X40" s="337">
        <v>1162026</v>
      </c>
      <c r="Y40" s="388" t="s">
        <v>18</v>
      </c>
      <c r="Z40" s="337">
        <v>1317319</v>
      </c>
      <c r="AA40" s="337">
        <v>287556</v>
      </c>
      <c r="AB40" s="337">
        <v>203988</v>
      </c>
      <c r="AC40" s="424">
        <v>457449</v>
      </c>
      <c r="AD40" s="424" t="s">
        <v>18</v>
      </c>
      <c r="AE40" s="424">
        <v>924461</v>
      </c>
      <c r="AF40" s="424">
        <f>SUM(AF37:AF39)</f>
        <v>300440</v>
      </c>
      <c r="AG40" s="424">
        <f>SUM(AG37:AG39)</f>
        <v>249066</v>
      </c>
      <c r="AH40" s="424">
        <f>SUM(AH37:AH39)</f>
        <v>317379</v>
      </c>
      <c r="AI40" s="424" t="s">
        <v>18</v>
      </c>
      <c r="AJ40" s="424">
        <f>SUM(AJ37:AJ39)</f>
        <v>1094247</v>
      </c>
      <c r="AK40" s="424">
        <f>SUM(AK37:AK39)</f>
        <v>192518</v>
      </c>
      <c r="AL40" s="424">
        <f>SUM(AL37:AL39)</f>
        <v>341859</v>
      </c>
      <c r="AM40" s="424">
        <f>SUM(AM37:AM39)</f>
        <v>443657</v>
      </c>
      <c r="AN40" s="424" t="s">
        <v>18</v>
      </c>
      <c r="AO40" s="424">
        <v>1072054</v>
      </c>
    </row>
    <row r="41" spans="2:41" s="259" customFormat="1" ht="13.2">
      <c r="B41" s="252"/>
      <c r="C41" s="252"/>
      <c r="D41" s="252"/>
      <c r="E41" s="253"/>
      <c r="F41" s="176"/>
      <c r="G41" s="176"/>
      <c r="H41" s="176"/>
      <c r="I41" s="176"/>
      <c r="J41" s="180"/>
      <c r="L41" s="180"/>
      <c r="M41" s="180"/>
      <c r="N41" s="180"/>
      <c r="O41" s="329"/>
      <c r="T41" s="329"/>
      <c r="U41" s="392"/>
      <c r="Y41" s="385"/>
      <c r="Z41" s="392"/>
      <c r="AB41" s="335"/>
      <c r="AC41" s="335"/>
      <c r="AD41" s="335"/>
      <c r="AE41" s="328"/>
      <c r="AF41" s="328"/>
    </row>
    <row r="42" spans="2:41" s="259" customFormat="1" ht="13.2">
      <c r="B42" s="44" t="s">
        <v>223</v>
      </c>
      <c r="C42" s="252"/>
      <c r="D42" s="252"/>
      <c r="E42" s="253"/>
      <c r="F42" s="176"/>
      <c r="G42" s="176"/>
      <c r="H42" s="176"/>
      <c r="I42" s="176"/>
      <c r="J42" s="180"/>
      <c r="L42" s="180"/>
      <c r="M42" s="180"/>
      <c r="N42" s="180"/>
      <c r="O42" s="329"/>
      <c r="T42" s="329"/>
      <c r="U42" s="392"/>
      <c r="Y42" s="385" t="s">
        <v>18</v>
      </c>
      <c r="Z42" s="392"/>
      <c r="AB42" s="335"/>
      <c r="AC42" s="335"/>
      <c r="AD42" s="335"/>
      <c r="AE42" s="328"/>
      <c r="AF42" s="328"/>
    </row>
    <row r="43" spans="2:41" s="259" customFormat="1" ht="13.2">
      <c r="B43" s="258" t="s">
        <v>337</v>
      </c>
      <c r="C43" s="252"/>
      <c r="D43" s="252"/>
      <c r="E43" s="253" t="s">
        <v>125</v>
      </c>
      <c r="F43" s="290">
        <v>-3666</v>
      </c>
      <c r="G43" s="290">
        <v>3452.7919999999999</v>
      </c>
      <c r="H43" s="290">
        <v>6</v>
      </c>
      <c r="I43" s="290">
        <v>0</v>
      </c>
      <c r="J43" s="290">
        <v>6</v>
      </c>
      <c r="K43" s="290">
        <v>6</v>
      </c>
      <c r="L43" s="180">
        <v>0</v>
      </c>
      <c r="M43" s="180">
        <v>0</v>
      </c>
      <c r="N43" s="180">
        <v>0</v>
      </c>
      <c r="O43" s="329" t="s">
        <v>18</v>
      </c>
      <c r="P43" s="180">
        <v>0</v>
      </c>
      <c r="Q43" s="180">
        <v>0</v>
      </c>
      <c r="R43" s="180">
        <v>0</v>
      </c>
      <c r="S43" s="180">
        <v>0</v>
      </c>
      <c r="T43" s="329" t="s">
        <v>18</v>
      </c>
      <c r="U43" s="180">
        <v>352478</v>
      </c>
      <c r="V43" s="180">
        <v>0</v>
      </c>
      <c r="W43" s="180">
        <v>0</v>
      </c>
      <c r="X43" s="180">
        <v>0</v>
      </c>
      <c r="Y43" s="389" t="s">
        <v>18</v>
      </c>
      <c r="Z43" s="176" t="s">
        <v>18</v>
      </c>
      <c r="AA43" s="180">
        <v>0</v>
      </c>
      <c r="AB43" s="329">
        <v>0</v>
      </c>
      <c r="AC43" s="329">
        <v>0</v>
      </c>
      <c r="AD43" s="329" t="s">
        <v>18</v>
      </c>
      <c r="AE43" s="329">
        <v>0</v>
      </c>
      <c r="AF43" s="329">
        <v>0</v>
      </c>
      <c r="AG43" s="329">
        <v>0</v>
      </c>
      <c r="AH43" s="329" t="s">
        <v>18</v>
      </c>
      <c r="AI43" s="329" t="s">
        <v>18</v>
      </c>
      <c r="AJ43" s="420" t="s">
        <v>18</v>
      </c>
      <c r="AK43" s="420" t="s">
        <v>18</v>
      </c>
      <c r="AL43" s="420" t="s">
        <v>18</v>
      </c>
      <c r="AM43" s="420" t="s">
        <v>18</v>
      </c>
      <c r="AN43" s="329" t="s">
        <v>18</v>
      </c>
      <c r="AO43" s="420" t="s">
        <v>18</v>
      </c>
    </row>
    <row r="44" spans="2:41" s="259" customFormat="1" ht="13.2">
      <c r="B44" s="262" t="s">
        <v>242</v>
      </c>
      <c r="C44" s="260"/>
      <c r="D44" s="260"/>
      <c r="E44" s="434" t="s">
        <v>125</v>
      </c>
      <c r="F44" s="177">
        <f>SUM(F40:F43)</f>
        <v>525448</v>
      </c>
      <c r="G44" s="177">
        <f>SUM(G40:G43)+1</f>
        <v>693511.4310000001</v>
      </c>
      <c r="H44" s="190">
        <f>SUM(H40:H43)</f>
        <v>309200</v>
      </c>
      <c r="I44" s="190">
        <v>313204</v>
      </c>
      <c r="J44" s="177">
        <v>1158457</v>
      </c>
      <c r="K44" s="293">
        <f>SUM(K40:K43)</f>
        <v>1158457</v>
      </c>
      <c r="L44" s="190">
        <v>69514</v>
      </c>
      <c r="M44" s="190">
        <v>-48810</v>
      </c>
      <c r="N44" s="190">
        <v>115749</v>
      </c>
      <c r="O44" s="334" t="s">
        <v>18</v>
      </c>
      <c r="P44" s="293">
        <f>SUM(P40:P43)</f>
        <v>171897</v>
      </c>
      <c r="Q44" s="293">
        <f>SUM(Q40:Q43)</f>
        <v>286120</v>
      </c>
      <c r="R44" s="293">
        <f>SUM(R40:R43)</f>
        <v>358313</v>
      </c>
      <c r="S44" s="293">
        <v>298042</v>
      </c>
      <c r="T44" s="334" t="s">
        <v>18</v>
      </c>
      <c r="U44" s="293">
        <v>1197340</v>
      </c>
      <c r="V44" s="293">
        <v>287431</v>
      </c>
      <c r="W44" s="293">
        <v>389529</v>
      </c>
      <c r="X44" s="293">
        <v>1162026</v>
      </c>
      <c r="Y44" s="390" t="s">
        <v>18</v>
      </c>
      <c r="Z44" s="293">
        <v>1317319</v>
      </c>
      <c r="AA44" s="293">
        <v>287556</v>
      </c>
      <c r="AB44" s="293">
        <v>203988</v>
      </c>
      <c r="AC44" s="421">
        <v>457449</v>
      </c>
      <c r="AD44" s="421" t="s">
        <v>18</v>
      </c>
      <c r="AE44" s="430">
        <v>924461</v>
      </c>
      <c r="AF44" s="421">
        <f>SUM(AF40:AF43)</f>
        <v>300440</v>
      </c>
      <c r="AG44" s="421">
        <f>SUM(AG40:AG43)</f>
        <v>249066</v>
      </c>
      <c r="AH44" s="421">
        <f>SUM(AH40:AH43)</f>
        <v>317379</v>
      </c>
      <c r="AI44" s="421" t="s">
        <v>18</v>
      </c>
      <c r="AJ44" s="443">
        <f>SUM(AJ40:AJ43)</f>
        <v>1094247</v>
      </c>
      <c r="AK44" s="443">
        <f>SUM(AK40:AK43)</f>
        <v>192518</v>
      </c>
      <c r="AL44" s="443">
        <f>SUM(AL40:AL43)</f>
        <v>341859</v>
      </c>
      <c r="AM44" s="443">
        <f>SUM(AM40:AM43)</f>
        <v>443657</v>
      </c>
      <c r="AN44" s="421" t="s">
        <v>18</v>
      </c>
      <c r="AO44" s="443">
        <v>1072054</v>
      </c>
    </row>
    <row r="45" spans="2:41">
      <c r="B45" s="258"/>
      <c r="J45" s="259"/>
      <c r="L45" s="259"/>
      <c r="M45" s="259"/>
      <c r="N45" s="259"/>
      <c r="O45" s="335"/>
      <c r="T45" s="335"/>
      <c r="Y45" s="391"/>
      <c r="Z45" s="254"/>
      <c r="AB45" s="253"/>
      <c r="AC45" s="253"/>
      <c r="AD45" s="253"/>
      <c r="AE45" s="328"/>
      <c r="AF45" s="328"/>
      <c r="AG45" s="449"/>
    </row>
    <row r="46" spans="2:41">
      <c r="B46" s="261" t="s">
        <v>338</v>
      </c>
      <c r="J46" s="259"/>
      <c r="K46" s="259"/>
      <c r="L46" s="259"/>
      <c r="M46" s="259"/>
      <c r="N46" s="259"/>
      <c r="O46" s="335"/>
      <c r="P46" s="259"/>
      <c r="Q46" s="259"/>
      <c r="R46" s="259"/>
      <c r="S46" s="259"/>
      <c r="T46" s="335"/>
      <c r="U46" s="392"/>
      <c r="Y46" s="391"/>
      <c r="Z46" s="392"/>
      <c r="AB46" s="253"/>
      <c r="AC46" s="253"/>
      <c r="AD46" s="253"/>
      <c r="AE46" s="328"/>
      <c r="AF46" s="328"/>
    </row>
    <row r="47" spans="2:41" ht="13.2">
      <c r="B47" s="256" t="s">
        <v>243</v>
      </c>
      <c r="E47" s="289" t="s">
        <v>125</v>
      </c>
      <c r="F47" s="290">
        <v>443408</v>
      </c>
      <c r="G47" s="290">
        <v>695864</v>
      </c>
      <c r="H47" s="290">
        <v>309165</v>
      </c>
      <c r="I47" s="290">
        <v>314371</v>
      </c>
      <c r="J47" s="290">
        <v>1197157</v>
      </c>
      <c r="K47" s="290">
        <v>1197157</v>
      </c>
      <c r="L47" s="290">
        <v>86267</v>
      </c>
      <c r="M47" s="290">
        <v>17387</v>
      </c>
      <c r="N47" s="290">
        <v>119329</v>
      </c>
      <c r="O47" s="328" t="s">
        <v>18</v>
      </c>
      <c r="P47" s="290">
        <v>273237</v>
      </c>
      <c r="Q47" s="290">
        <v>286703</v>
      </c>
      <c r="R47" s="290">
        <v>357156</v>
      </c>
      <c r="S47" s="290">
        <v>303469</v>
      </c>
      <c r="T47" s="328" t="s">
        <v>18</v>
      </c>
      <c r="U47" s="290">
        <v>1215561</v>
      </c>
      <c r="V47" s="290">
        <v>311861</v>
      </c>
      <c r="W47" s="290">
        <v>344301</v>
      </c>
      <c r="X47" s="290">
        <v>1123314</v>
      </c>
      <c r="Y47" s="383" t="s">
        <v>18</v>
      </c>
      <c r="Z47" s="290">
        <v>1289118</v>
      </c>
      <c r="AA47" s="290">
        <v>281740</v>
      </c>
      <c r="AB47" s="328">
        <v>243675</v>
      </c>
      <c r="AC47" s="328">
        <v>445795</v>
      </c>
      <c r="AD47" s="328" t="s">
        <v>18</v>
      </c>
      <c r="AE47" s="328">
        <v>960483</v>
      </c>
      <c r="AF47" s="328">
        <v>301672</v>
      </c>
      <c r="AG47" s="328">
        <v>256317</v>
      </c>
      <c r="AH47" s="453">
        <v>310972</v>
      </c>
      <c r="AI47" s="328" t="s">
        <v>18</v>
      </c>
      <c r="AJ47" s="328">
        <v>1094438</v>
      </c>
      <c r="AK47" s="328">
        <v>108140</v>
      </c>
      <c r="AL47" s="328">
        <v>339471</v>
      </c>
      <c r="AM47" s="328">
        <v>426543</v>
      </c>
      <c r="AN47" s="328" t="s">
        <v>18</v>
      </c>
      <c r="AO47" s="328">
        <v>1040435</v>
      </c>
    </row>
    <row r="48" spans="2:41" ht="13.2">
      <c r="B48" s="258" t="s">
        <v>104</v>
      </c>
      <c r="E48" s="210" t="s">
        <v>125</v>
      </c>
      <c r="F48" s="290">
        <v>82040</v>
      </c>
      <c r="G48" s="290">
        <v>-2353</v>
      </c>
      <c r="H48" s="290">
        <v>35</v>
      </c>
      <c r="I48" s="290">
        <v>-1167</v>
      </c>
      <c r="J48" s="290">
        <v>-38700</v>
      </c>
      <c r="K48" s="290">
        <v>-38700</v>
      </c>
      <c r="L48" s="290">
        <v>-16753</v>
      </c>
      <c r="M48" s="290">
        <v>-66197</v>
      </c>
      <c r="N48" s="290">
        <v>-3580</v>
      </c>
      <c r="O48" s="328" t="s">
        <v>18</v>
      </c>
      <c r="P48" s="290">
        <v>-101340</v>
      </c>
      <c r="Q48" s="290">
        <v>-583</v>
      </c>
      <c r="R48" s="290">
        <v>1157</v>
      </c>
      <c r="S48" s="290">
        <v>-5427</v>
      </c>
      <c r="T48" s="328" t="s">
        <v>18</v>
      </c>
      <c r="U48" s="290">
        <v>-18221</v>
      </c>
      <c r="V48" s="290">
        <v>-24430</v>
      </c>
      <c r="W48" s="290">
        <v>45228</v>
      </c>
      <c r="X48" s="290">
        <v>38712</v>
      </c>
      <c r="Y48" s="383" t="s">
        <v>18</v>
      </c>
      <c r="Z48" s="290">
        <v>28201</v>
      </c>
      <c r="AA48" s="290">
        <v>5816</v>
      </c>
      <c r="AB48" s="328">
        <v>-39687</v>
      </c>
      <c r="AC48" s="328">
        <v>11654</v>
      </c>
      <c r="AD48" s="328" t="s">
        <v>18</v>
      </c>
      <c r="AE48" s="328">
        <v>-36022</v>
      </c>
      <c r="AF48" s="328">
        <v>-1232</v>
      </c>
      <c r="AG48" s="328">
        <v>-7251</v>
      </c>
      <c r="AH48" s="453">
        <v>6407</v>
      </c>
      <c r="AI48" s="328" t="s">
        <v>18</v>
      </c>
      <c r="AJ48" s="328">
        <v>-191</v>
      </c>
      <c r="AK48" s="328">
        <v>4203</v>
      </c>
      <c r="AL48" s="328">
        <v>2388</v>
      </c>
      <c r="AM48" s="328">
        <v>17114</v>
      </c>
      <c r="AN48" s="328" t="s">
        <v>18</v>
      </c>
      <c r="AO48" s="328">
        <v>31619</v>
      </c>
    </row>
    <row r="49" spans="2:41" ht="13.2">
      <c r="B49" s="262" t="s">
        <v>242</v>
      </c>
      <c r="C49" s="260"/>
      <c r="D49" s="260"/>
      <c r="E49" s="435" t="s">
        <v>125</v>
      </c>
      <c r="F49" s="293">
        <f>F47+F48</f>
        <v>525448</v>
      </c>
      <c r="G49" s="293">
        <f>G47+G48</f>
        <v>693511</v>
      </c>
      <c r="H49" s="292">
        <f>H47+H48</f>
        <v>309200</v>
      </c>
      <c r="I49" s="292">
        <v>313204</v>
      </c>
      <c r="J49" s="293">
        <v>1158457</v>
      </c>
      <c r="K49" s="293">
        <f>K47+K48</f>
        <v>1158457</v>
      </c>
      <c r="L49" s="292">
        <v>69514</v>
      </c>
      <c r="M49" s="292">
        <v>-48810</v>
      </c>
      <c r="N49" s="190">
        <v>115749</v>
      </c>
      <c r="O49" s="334" t="s">
        <v>18</v>
      </c>
      <c r="P49" s="293">
        <f>P47+P48</f>
        <v>171897</v>
      </c>
      <c r="Q49" s="293">
        <f>Q47+Q48</f>
        <v>286120</v>
      </c>
      <c r="R49" s="293">
        <f>R47+R48</f>
        <v>358313</v>
      </c>
      <c r="S49" s="293">
        <v>298042</v>
      </c>
      <c r="T49" s="334" t="s">
        <v>18</v>
      </c>
      <c r="U49" s="293">
        <v>1197340</v>
      </c>
      <c r="V49" s="293">
        <v>287431</v>
      </c>
      <c r="W49" s="293">
        <v>389529</v>
      </c>
      <c r="X49" s="293">
        <v>1162026</v>
      </c>
      <c r="Y49" s="390" t="s">
        <v>18</v>
      </c>
      <c r="Z49" s="293">
        <v>1317319</v>
      </c>
      <c r="AA49" s="293">
        <v>287556</v>
      </c>
      <c r="AB49" s="421">
        <v>203988</v>
      </c>
      <c r="AC49" s="421">
        <v>457449</v>
      </c>
      <c r="AD49" s="421" t="s">
        <v>18</v>
      </c>
      <c r="AE49" s="421">
        <v>924461</v>
      </c>
      <c r="AF49" s="444">
        <f>SUM(AF47:AF48)</f>
        <v>300440</v>
      </c>
      <c r="AG49" s="430">
        <f>SUM(AG47:AG48)</f>
        <v>249066</v>
      </c>
      <c r="AH49" s="444">
        <f>SUM(AH47:AH48)</f>
        <v>317379</v>
      </c>
      <c r="AI49" s="421" t="s">
        <v>18</v>
      </c>
      <c r="AJ49" s="421">
        <v>1094247</v>
      </c>
      <c r="AK49" s="444">
        <f>SUM(AK47:AK48)</f>
        <v>112343</v>
      </c>
      <c r="AL49" s="444">
        <f>SUM(AL47:AL48)</f>
        <v>341859</v>
      </c>
      <c r="AM49" s="444">
        <f>SUM(AM47:AM48)</f>
        <v>443657</v>
      </c>
      <c r="AN49" s="421" t="s">
        <v>18</v>
      </c>
      <c r="AO49" s="421">
        <v>1072054</v>
      </c>
    </row>
    <row r="50" spans="2:41">
      <c r="I50" s="259"/>
      <c r="J50" s="259"/>
      <c r="K50" s="259"/>
      <c r="P50" s="259"/>
    </row>
    <row r="53" spans="2:41" ht="106.5" customHeight="1">
      <c r="B53" s="466" t="s">
        <v>432</v>
      </c>
      <c r="C53" s="494"/>
      <c r="D53" s="494"/>
      <c r="E53" s="494"/>
      <c r="F53" s="494"/>
      <c r="G53" s="494"/>
      <c r="H53" s="494"/>
      <c r="I53" s="494"/>
      <c r="J53" s="363"/>
      <c r="K53" s="363"/>
      <c r="P53" s="363"/>
    </row>
    <row r="54" spans="2:41" ht="15" customHeight="1">
      <c r="C54" s="494"/>
      <c r="D54" s="494"/>
      <c r="E54" s="494"/>
      <c r="F54" s="494"/>
      <c r="G54" s="494"/>
      <c r="H54" s="494"/>
      <c r="I54" s="494"/>
      <c r="J54" s="363"/>
      <c r="K54" s="363"/>
      <c r="P54" s="363"/>
    </row>
    <row r="55" spans="2:41" ht="15" customHeight="1">
      <c r="C55" s="494"/>
      <c r="D55" s="494"/>
      <c r="E55" s="494"/>
      <c r="F55" s="494"/>
      <c r="G55" s="494"/>
      <c r="H55" s="494"/>
      <c r="I55" s="494"/>
      <c r="J55" s="363"/>
      <c r="K55" s="363"/>
      <c r="P55" s="363"/>
    </row>
  </sheetData>
  <mergeCells count="4">
    <mergeCell ref="C26:D26"/>
    <mergeCell ref="C28:D28"/>
    <mergeCell ref="C31:D31"/>
    <mergeCell ref="C53:I55"/>
  </mergeCells>
  <pageMargins left="0.25" right="0.25" top="0.75" bottom="0.75" header="0.3" footer="0.3"/>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K136"/>
  <sheetViews>
    <sheetView showGridLines="0" zoomScaleNormal="100" workbookViewId="0">
      <pane xSplit="2" topLeftCell="C1" activePane="topRight" state="frozen"/>
      <selection pane="topRight" activeCell="C144" sqref="C144"/>
    </sheetView>
  </sheetViews>
  <sheetFormatPr defaultColWidth="8.6640625" defaultRowHeight="13.2" outlineLevelCol="2"/>
  <cols>
    <col min="1" max="1" width="8.6640625" style="263"/>
    <col min="2" max="2" width="23" style="263" customWidth="1"/>
    <col min="3" max="3" width="55.44140625" style="263" customWidth="1"/>
    <col min="4" max="4" width="11" style="263" customWidth="1"/>
    <col min="5" max="5" width="12.5546875" style="253" customWidth="1"/>
    <col min="6" max="7" width="13.33203125" style="263" hidden="1" customWidth="1" outlineLevel="1"/>
    <col min="8" max="8" width="13" style="263" hidden="1" customWidth="1" outlineLevel="1"/>
    <col min="9" max="9" width="9.44140625" style="263" hidden="1" customWidth="1" outlineLevel="1"/>
    <col min="10" max="10" width="14.6640625" style="415" customWidth="1" collapsed="1"/>
    <col min="11" max="11" width="14.6640625" style="193" hidden="1" customWidth="1" outlineLevel="1"/>
    <col min="12" max="12" width="16.6640625" style="193" hidden="1" customWidth="1" outlineLevel="1"/>
    <col min="13" max="14" width="14.6640625" style="193" hidden="1" customWidth="1" outlineLevel="1"/>
    <col min="15" max="15" width="14.6640625" style="415" customWidth="1" collapsed="1"/>
    <col min="16" max="19" width="14.6640625" style="193" hidden="1" customWidth="1" outlineLevel="1"/>
    <col min="20" max="20" width="14.6640625" style="415" customWidth="1" collapsed="1"/>
    <col min="21" max="22" width="15" style="193" hidden="1" customWidth="1" outlineLevel="1"/>
    <col min="23" max="24" width="14.6640625" style="193" hidden="1" customWidth="1" outlineLevel="1"/>
    <col min="25" max="25" width="15" style="415" customWidth="1" collapsed="1"/>
    <col min="26" max="26" width="14.6640625" style="193" hidden="1" customWidth="1" outlineLevel="1"/>
    <col min="27" max="27" width="24.5546875" style="193" hidden="1" customWidth="1" outlineLevel="1"/>
    <col min="28" max="28" width="14.6640625" style="193" hidden="1" customWidth="1" outlineLevel="1"/>
    <col min="29" max="29" width="24.5546875" style="193" hidden="1" customWidth="1" outlineLevel="1"/>
    <col min="30" max="30" width="14.6640625" style="193" hidden="1" customWidth="1" outlineLevel="1"/>
    <col min="31" max="31" width="24.5546875" style="193" hidden="1" customWidth="1" outlineLevel="1"/>
    <col min="32" max="32" width="14.6640625" style="263" hidden="1" customWidth="1" outlineLevel="1"/>
    <col min="33" max="33" width="14.6640625" style="406" customWidth="1" collapsed="1"/>
    <col min="34" max="37" width="14.6640625" style="263" hidden="1" customWidth="1" outlineLevel="1"/>
    <col min="38" max="38" width="14.6640625" style="406" customWidth="1" collapsed="1"/>
    <col min="39" max="42" width="10.33203125" style="263" hidden="1" customWidth="1" outlineLevel="1"/>
    <col min="43" max="43" width="11" style="263" bestFit="1" customWidth="1" collapsed="1"/>
    <col min="44" max="44" width="9.6640625" style="263" hidden="1" customWidth="1" outlineLevel="1"/>
    <col min="45" max="45" width="9.33203125" style="263" hidden="1" customWidth="1" outlineLevel="1"/>
    <col min="46" max="46" width="13.109375" style="263" hidden="1" customWidth="1" outlineLevel="1"/>
    <col min="47" max="47" width="10.109375" style="263" hidden="1" customWidth="1" outlineLevel="1"/>
    <col min="48" max="48" width="12.5546875" style="406" customWidth="1" collapsed="1"/>
    <col min="49" max="49" width="10.109375" style="263" hidden="1" customWidth="1" outlineLevel="1"/>
    <col min="50" max="50" width="10.5546875" style="263" hidden="1" customWidth="1" outlineLevel="1"/>
    <col min="51" max="51" width="10.33203125" style="263" hidden="1" customWidth="1" outlineLevel="1"/>
    <col min="52" max="52" width="8.6640625" style="263" hidden="1" customWidth="1" outlineLevel="1"/>
    <col min="53" max="53" width="10.33203125" style="263" bestFit="1" customWidth="1" collapsed="1"/>
    <col min="54" max="55" width="9.6640625" style="263" hidden="1" customWidth="1" outlineLevel="1"/>
    <col min="56" max="56" width="11.88671875" style="263" hidden="1" customWidth="1" outlineLevel="1"/>
    <col min="57" max="57" width="8.6640625" style="263" hidden="1" customWidth="1" outlineLevel="1"/>
    <col min="58" max="58" width="11.88671875" style="263" bestFit="1" customWidth="1" collapsed="1"/>
    <col min="59" max="60" width="10.33203125" style="263" hidden="1" customWidth="1" outlineLevel="1"/>
    <col min="61" max="61" width="12.33203125" style="263" hidden="1" customWidth="1" outlineLevel="1"/>
    <col min="62" max="62" width="12.44140625" style="263" hidden="1" customWidth="1" outlineLevel="2"/>
    <col min="63" max="63" width="12.44140625" style="263" customWidth="1" collapsed="1"/>
    <col min="64" max="16384" width="8.6640625" style="263"/>
  </cols>
  <sheetData>
    <row r="1" spans="2:63">
      <c r="B1" s="14"/>
      <c r="C1" s="15"/>
      <c r="D1" s="15"/>
      <c r="E1" s="15"/>
      <c r="F1" s="276" t="s">
        <v>55</v>
      </c>
      <c r="G1" s="276" t="s">
        <v>56</v>
      </c>
      <c r="H1" s="276" t="s">
        <v>57</v>
      </c>
      <c r="I1" s="276" t="s">
        <v>58</v>
      </c>
      <c r="J1" s="76">
        <v>2015</v>
      </c>
      <c r="K1" s="276" t="s">
        <v>59</v>
      </c>
      <c r="L1" s="276" t="s">
        <v>60</v>
      </c>
      <c r="M1" s="276" t="s">
        <v>61</v>
      </c>
      <c r="N1" s="276" t="s">
        <v>62</v>
      </c>
      <c r="O1" s="76">
        <v>2016</v>
      </c>
      <c r="P1" s="276" t="s">
        <v>63</v>
      </c>
      <c r="Q1" s="276" t="s">
        <v>64</v>
      </c>
      <c r="R1" s="276" t="s">
        <v>65</v>
      </c>
      <c r="S1" s="276" t="s">
        <v>66</v>
      </c>
      <c r="T1" s="76">
        <v>2017</v>
      </c>
      <c r="U1" s="276" t="s">
        <v>67</v>
      </c>
      <c r="V1" s="276" t="s">
        <v>68</v>
      </c>
      <c r="W1" s="276" t="s">
        <v>69</v>
      </c>
      <c r="X1" s="276" t="s">
        <v>70</v>
      </c>
      <c r="Y1" s="76">
        <v>2018</v>
      </c>
      <c r="Z1" s="203" t="s">
        <v>71</v>
      </c>
      <c r="AA1" s="203" t="s">
        <v>71</v>
      </c>
      <c r="AB1" s="203" t="s">
        <v>72</v>
      </c>
      <c r="AC1" s="203" t="s">
        <v>72</v>
      </c>
      <c r="AD1" s="203" t="s">
        <v>73</v>
      </c>
      <c r="AE1" s="203" t="s">
        <v>73</v>
      </c>
      <c r="AF1" s="203" t="s">
        <v>74</v>
      </c>
      <c r="AG1" s="219">
        <v>2019</v>
      </c>
      <c r="AH1" s="203" t="s">
        <v>75</v>
      </c>
      <c r="AI1" s="203" t="s">
        <v>76</v>
      </c>
      <c r="AJ1" s="203" t="s">
        <v>77</v>
      </c>
      <c r="AK1" s="203" t="s">
        <v>78</v>
      </c>
      <c r="AL1" s="219">
        <v>2020</v>
      </c>
      <c r="AM1" s="276" t="s">
        <v>54</v>
      </c>
      <c r="AN1" s="276" t="s">
        <v>22</v>
      </c>
      <c r="AO1" s="276" t="s">
        <v>350</v>
      </c>
      <c r="AP1" s="276" t="s">
        <v>352</v>
      </c>
      <c r="AQ1" s="76">
        <v>2021</v>
      </c>
      <c r="AR1" s="276" t="s">
        <v>356</v>
      </c>
      <c r="AS1" s="276" t="s">
        <v>360</v>
      </c>
      <c r="AT1" s="276" t="s">
        <v>364</v>
      </c>
      <c r="AU1" s="276" t="s">
        <v>368</v>
      </c>
      <c r="AV1" s="76">
        <v>2022</v>
      </c>
      <c r="AW1" s="276" t="s">
        <v>370</v>
      </c>
      <c r="AX1" s="276" t="s">
        <v>382</v>
      </c>
      <c r="AY1" s="276" t="s">
        <v>387</v>
      </c>
      <c r="AZ1" s="276" t="s">
        <v>392</v>
      </c>
      <c r="BA1" s="76">
        <v>2023</v>
      </c>
      <c r="BB1" s="276" t="s">
        <v>400</v>
      </c>
      <c r="BC1" s="276" t="s">
        <v>404</v>
      </c>
      <c r="BD1" s="276" t="s">
        <v>428</v>
      </c>
      <c r="BE1" s="276" t="s">
        <v>431</v>
      </c>
      <c r="BF1" s="219">
        <v>2024</v>
      </c>
      <c r="BG1" s="276" t="s">
        <v>433</v>
      </c>
      <c r="BH1" s="276" t="s">
        <v>464</v>
      </c>
      <c r="BI1" s="276" t="s">
        <v>468</v>
      </c>
      <c r="BJ1" s="276" t="s">
        <v>474</v>
      </c>
      <c r="BK1" s="219">
        <v>2025</v>
      </c>
    </row>
    <row r="2" spans="2:63">
      <c r="B2" s="252" t="s">
        <v>53</v>
      </c>
      <c r="C2" s="252"/>
      <c r="D2" s="252"/>
      <c r="E2" s="277" t="s">
        <v>347</v>
      </c>
      <c r="F2" s="274">
        <v>53.93634920634922</v>
      </c>
      <c r="G2" s="274">
        <v>57.841653225806461</v>
      </c>
      <c r="H2" s="274">
        <v>55.268815789473685</v>
      </c>
      <c r="I2" s="274">
        <v>43.764296875000021</v>
      </c>
      <c r="J2" s="413">
        <v>52.37003937007875</v>
      </c>
      <c r="K2" s="220">
        <v>33.939193548387088</v>
      </c>
      <c r="L2" s="220">
        <v>39.810519999999983</v>
      </c>
      <c r="M2" s="220">
        <v>41.879710526315769</v>
      </c>
      <c r="N2" s="220">
        <v>49.326984126984122</v>
      </c>
      <c r="O2" s="413">
        <v>43.734169960474318</v>
      </c>
      <c r="P2" s="220">
        <v>53.692187500000017</v>
      </c>
      <c r="Q2" s="220">
        <v>51.71540000000001</v>
      </c>
      <c r="R2" s="220">
        <v>51.837910052910054</v>
      </c>
      <c r="S2" s="220">
        <v>61.256825396825377</v>
      </c>
      <c r="T2" s="413">
        <v>54.192638888888901</v>
      </c>
      <c r="U2" s="220">
        <v>66.819841269841262</v>
      </c>
      <c r="V2" s="220">
        <v>70.576279999999997</v>
      </c>
      <c r="W2" s="220">
        <v>72.129232804232799</v>
      </c>
      <c r="X2" s="220">
        <v>68.87</v>
      </c>
      <c r="Y2" s="413">
        <v>71.31</v>
      </c>
      <c r="Z2" s="296">
        <v>63.13</v>
      </c>
      <c r="AA2" s="296">
        <v>63.13</v>
      </c>
      <c r="AB2" s="161">
        <v>68.861229508196715</v>
      </c>
      <c r="AC2" s="161">
        <v>68.861229508196715</v>
      </c>
      <c r="AD2" s="221">
        <v>62.000461538461529</v>
      </c>
      <c r="AE2" s="161">
        <v>62.000461538461529</v>
      </c>
      <c r="AF2" s="221">
        <v>63.084531249999984</v>
      </c>
      <c r="AG2" s="416">
        <v>64.209999999999994</v>
      </c>
      <c r="AH2" s="252">
        <v>50.7</v>
      </c>
      <c r="AI2" s="221">
        <v>29.556229508196722</v>
      </c>
      <c r="AJ2" s="274">
        <v>42.944923076923082</v>
      </c>
      <c r="AK2" s="274">
        <v>44.162812500000008</v>
      </c>
      <c r="AL2" s="94">
        <v>41.838346456692925</v>
      </c>
      <c r="AM2" s="274">
        <v>61.122301587301592</v>
      </c>
      <c r="AN2" s="274">
        <v>68.967459016393434</v>
      </c>
      <c r="AO2" s="274">
        <v>67.915687830687858</v>
      </c>
      <c r="AP2" s="252">
        <v>70.91</v>
      </c>
      <c r="AQ2" s="94">
        <v>67.22886210859572</v>
      </c>
      <c r="AR2" s="274">
        <v>102.23</v>
      </c>
      <c r="AS2" s="252">
        <v>113.93</v>
      </c>
      <c r="AT2" s="257">
        <v>105.51</v>
      </c>
      <c r="AU2" s="257">
        <v>88.87</v>
      </c>
      <c r="AV2" s="94">
        <v>101.31667999999998</v>
      </c>
      <c r="AW2" s="382">
        <v>81.170468750000026</v>
      </c>
      <c r="AX2" s="274">
        <v>79.66</v>
      </c>
      <c r="AY2" s="274">
        <v>86.75</v>
      </c>
      <c r="AZ2" s="274">
        <v>84.337301587301582</v>
      </c>
      <c r="BA2" s="94">
        <v>82.642290836653416</v>
      </c>
      <c r="BB2" s="274">
        <v>83.161031746031725</v>
      </c>
      <c r="BC2" s="447">
        <v>84.97</v>
      </c>
      <c r="BD2" s="274">
        <v>80.34</v>
      </c>
      <c r="BE2" s="252">
        <v>74.73</v>
      </c>
      <c r="BF2" s="254">
        <v>80.760000000000005</v>
      </c>
      <c r="BG2" s="382">
        <v>75.73</v>
      </c>
      <c r="BH2" s="382">
        <v>71.87</v>
      </c>
      <c r="BI2" s="382">
        <v>69.13</v>
      </c>
      <c r="BJ2" s="252">
        <v>63.73</v>
      </c>
      <c r="BK2" s="254">
        <v>69.099999999999994</v>
      </c>
    </row>
    <row r="3" spans="2:63">
      <c r="B3" s="255" t="s">
        <v>148</v>
      </c>
      <c r="C3" s="255"/>
      <c r="D3" s="255"/>
      <c r="E3" s="277" t="s">
        <v>470</v>
      </c>
      <c r="F3" s="136">
        <v>184.57788888888882</v>
      </c>
      <c r="G3" s="136">
        <v>185.22325966850809</v>
      </c>
      <c r="H3" s="136">
        <v>195.90369963369969</v>
      </c>
      <c r="I3" s="274">
        <v>300.43565217391313</v>
      </c>
      <c r="J3" s="413">
        <v>222.25147945205487</v>
      </c>
      <c r="K3" s="222">
        <v>355.11813186813185</v>
      </c>
      <c r="L3" s="222">
        <v>345.34906593406595</v>
      </c>
      <c r="M3" s="222">
        <v>344.0023722627738</v>
      </c>
      <c r="N3" s="220">
        <v>335.07271739130442</v>
      </c>
      <c r="O3" s="413">
        <v>341.75775956284173</v>
      </c>
      <c r="P3" s="222">
        <v>322.5292222222223</v>
      </c>
      <c r="Q3" s="222">
        <v>318.74718232044182</v>
      </c>
      <c r="R3" s="222">
        <v>323.27384615384625</v>
      </c>
      <c r="S3" s="220">
        <v>334.4015217391306</v>
      </c>
      <c r="T3" s="413">
        <v>326.07863013698676</v>
      </c>
      <c r="U3" s="220">
        <v>323.30644444444448</v>
      </c>
      <c r="V3" s="220">
        <v>326.48535911602187</v>
      </c>
      <c r="W3" s="220">
        <v>336.39780219780152</v>
      </c>
      <c r="X3" s="220">
        <v>369.83</v>
      </c>
      <c r="Y3" s="413">
        <v>344.71</v>
      </c>
      <c r="Z3" s="274">
        <v>378.04</v>
      </c>
      <c r="AA3" s="274">
        <v>378.04</v>
      </c>
      <c r="AB3" s="299">
        <v>379.14</v>
      </c>
      <c r="AC3" s="299">
        <v>379.14</v>
      </c>
      <c r="AD3" s="223">
        <v>385.85935483870952</v>
      </c>
      <c r="AE3" s="299">
        <v>385.85935483870952</v>
      </c>
      <c r="AF3" s="223">
        <v>386.85849462365593</v>
      </c>
      <c r="AG3" s="417">
        <v>382.86536986301365</v>
      </c>
      <c r="AH3" s="299">
        <v>391.72</v>
      </c>
      <c r="AI3" s="223">
        <v>417.69131868131882</v>
      </c>
      <c r="AJ3" s="299">
        <v>418.19054347826108</v>
      </c>
      <c r="AK3" s="299">
        <v>426.05826086956529</v>
      </c>
      <c r="AL3" s="201">
        <v>413.46338797814178</v>
      </c>
      <c r="AM3" s="299">
        <v>419.93822222222207</v>
      </c>
      <c r="AN3" s="299">
        <v>428.44560439560468</v>
      </c>
      <c r="AO3" s="299">
        <v>424.70391941391995</v>
      </c>
      <c r="AP3" s="252">
        <v>426.06</v>
      </c>
      <c r="AQ3" s="94">
        <v>424.78693650793667</v>
      </c>
      <c r="AR3" s="299">
        <v>457.41</v>
      </c>
      <c r="AS3" s="252">
        <v>442.8</v>
      </c>
      <c r="AT3" s="274">
        <v>458.60336996336929</v>
      </c>
      <c r="AU3" s="274">
        <v>467.84739130434792</v>
      </c>
      <c r="AV3" s="94">
        <v>460.93336986301358</v>
      </c>
      <c r="AW3" s="274">
        <v>454.8183333333335</v>
      </c>
      <c r="AX3" s="382">
        <v>448.82</v>
      </c>
      <c r="AY3" s="382">
        <v>455.27</v>
      </c>
      <c r="AZ3" s="274">
        <v>465.93182795698937</v>
      </c>
      <c r="BA3" s="94">
        <v>456.21369863013626</v>
      </c>
      <c r="BB3" s="274">
        <v>450.18373626373619</v>
      </c>
      <c r="BC3" s="382">
        <v>448</v>
      </c>
      <c r="BD3" s="274">
        <v>477.97</v>
      </c>
      <c r="BE3" s="252">
        <v>500.63</v>
      </c>
      <c r="BF3" s="254">
        <v>469.31</v>
      </c>
      <c r="BG3" s="274">
        <v>510.05</v>
      </c>
      <c r="BH3" s="274">
        <v>512.04999999999995</v>
      </c>
      <c r="BI3" s="274">
        <v>536.52</v>
      </c>
      <c r="BJ3" s="252">
        <v>524.34</v>
      </c>
      <c r="BK3" s="254">
        <v>521.30999999999995</v>
      </c>
    </row>
    <row r="4" spans="2:63">
      <c r="B4" s="17" t="s">
        <v>149</v>
      </c>
      <c r="C4" s="18"/>
      <c r="D4" s="18"/>
      <c r="E4" s="481" t="s">
        <v>470</v>
      </c>
      <c r="F4" s="275">
        <v>185.65</v>
      </c>
      <c r="G4" s="275">
        <v>186.2</v>
      </c>
      <c r="H4" s="275">
        <v>270.39999999999998</v>
      </c>
      <c r="I4" s="275">
        <v>339.47</v>
      </c>
      <c r="J4" s="414">
        <v>339.47</v>
      </c>
      <c r="K4" s="224">
        <v>343.06</v>
      </c>
      <c r="L4" s="224">
        <v>338.87</v>
      </c>
      <c r="M4" s="224">
        <v>334.93</v>
      </c>
      <c r="N4" s="224">
        <v>333.29</v>
      </c>
      <c r="O4" s="414">
        <v>333.29</v>
      </c>
      <c r="P4" s="224">
        <v>314.79000000000002</v>
      </c>
      <c r="Q4" s="224">
        <v>321.45999999999998</v>
      </c>
      <c r="R4" s="224">
        <v>341.19</v>
      </c>
      <c r="S4" s="224">
        <v>332.33</v>
      </c>
      <c r="T4" s="414">
        <v>332.33</v>
      </c>
      <c r="U4" s="224">
        <v>318.31</v>
      </c>
      <c r="V4" s="224">
        <v>341.08</v>
      </c>
      <c r="W4" s="224">
        <v>363.07</v>
      </c>
      <c r="X4" s="224">
        <v>384.2</v>
      </c>
      <c r="Y4" s="414">
        <v>384.2</v>
      </c>
      <c r="Z4" s="275">
        <v>380.04</v>
      </c>
      <c r="AA4" s="275">
        <v>380.04</v>
      </c>
      <c r="AB4" s="275">
        <v>380.53</v>
      </c>
      <c r="AC4" s="275">
        <v>380.53</v>
      </c>
      <c r="AD4" s="224">
        <v>387.99</v>
      </c>
      <c r="AE4" s="275">
        <v>387.99</v>
      </c>
      <c r="AF4" s="224">
        <v>382.59</v>
      </c>
      <c r="AG4" s="414">
        <v>382.59</v>
      </c>
      <c r="AH4" s="275">
        <v>447.67</v>
      </c>
      <c r="AI4" s="224">
        <v>403.93</v>
      </c>
      <c r="AJ4" s="275">
        <v>431.82</v>
      </c>
      <c r="AK4" s="275">
        <v>420.91</v>
      </c>
      <c r="AL4" s="95">
        <v>420.91</v>
      </c>
      <c r="AM4" s="275">
        <v>424.89</v>
      </c>
      <c r="AN4" s="275">
        <v>427.89</v>
      </c>
      <c r="AO4" s="275">
        <v>425.7</v>
      </c>
      <c r="AP4" s="275">
        <v>431.8</v>
      </c>
      <c r="AQ4" s="95">
        <v>431.8</v>
      </c>
      <c r="AR4" s="275">
        <v>466.31</v>
      </c>
      <c r="AS4" s="275">
        <v>470.34</v>
      </c>
      <c r="AT4" s="275">
        <v>476.71</v>
      </c>
      <c r="AU4" s="275">
        <v>462.65</v>
      </c>
      <c r="AV4" s="95">
        <v>462.65</v>
      </c>
      <c r="AW4" s="275">
        <v>451.71</v>
      </c>
      <c r="AX4" s="275">
        <v>452.51</v>
      </c>
      <c r="AY4" s="275">
        <v>474.47</v>
      </c>
      <c r="AZ4" s="275">
        <v>454.56</v>
      </c>
      <c r="BA4" s="429">
        <v>454.56</v>
      </c>
      <c r="BB4" s="438">
        <v>446.78</v>
      </c>
      <c r="BC4" s="275">
        <v>471.46</v>
      </c>
      <c r="BD4" s="319">
        <v>481.19</v>
      </c>
      <c r="BE4" s="319">
        <v>525.11</v>
      </c>
      <c r="BF4" s="456">
        <v>525.11</v>
      </c>
      <c r="BG4" s="275">
        <v>504.44</v>
      </c>
      <c r="BH4" s="275">
        <v>519.64</v>
      </c>
      <c r="BI4" s="275">
        <v>549.05999999999995</v>
      </c>
      <c r="BJ4" s="319">
        <v>505.53</v>
      </c>
      <c r="BK4" s="456">
        <v>505.53</v>
      </c>
    </row>
    <row r="5" spans="2:63">
      <c r="C5" s="258"/>
      <c r="D5" s="258"/>
      <c r="E5" s="281"/>
      <c r="F5" s="258"/>
      <c r="G5" s="258"/>
      <c r="H5" s="258"/>
      <c r="I5" s="258"/>
      <c r="AB5" s="195"/>
      <c r="AC5" s="195"/>
      <c r="AD5" s="195"/>
      <c r="AE5" s="195"/>
      <c r="AF5" s="195"/>
      <c r="AI5" s="195"/>
      <c r="AJ5" s="195"/>
      <c r="AK5" s="195"/>
      <c r="BB5" s="252"/>
      <c r="BC5" s="252"/>
    </row>
    <row r="6" spans="2:63">
      <c r="F6" s="136"/>
      <c r="G6" s="136"/>
      <c r="H6" s="136"/>
      <c r="I6" s="136"/>
      <c r="AB6" s="195"/>
      <c r="AC6" s="195"/>
      <c r="AD6" s="195"/>
      <c r="AE6" s="195"/>
      <c r="AF6" s="195"/>
      <c r="AG6" s="406" t="s">
        <v>16</v>
      </c>
      <c r="AI6" s="195"/>
      <c r="AJ6" s="195"/>
      <c r="AK6" s="195"/>
      <c r="AL6" s="406" t="s">
        <v>16</v>
      </c>
      <c r="BB6" s="252"/>
      <c r="BC6" s="252"/>
    </row>
    <row r="7" spans="2:63" ht="18.600000000000001">
      <c r="B7" s="20" t="s">
        <v>255</v>
      </c>
      <c r="AB7" s="195"/>
      <c r="AC7" s="195"/>
      <c r="AD7" s="195"/>
      <c r="AE7" s="195"/>
      <c r="AF7" s="195"/>
      <c r="AI7" s="195"/>
      <c r="AJ7" s="195"/>
      <c r="AK7" s="195"/>
      <c r="BB7" s="252"/>
      <c r="BC7" s="252"/>
    </row>
    <row r="8" spans="2:63">
      <c r="AB8" s="195"/>
      <c r="AC8" s="195"/>
      <c r="AD8" s="195"/>
      <c r="AE8" s="195"/>
      <c r="AF8" s="195"/>
      <c r="AI8" s="195"/>
      <c r="AJ8" s="195"/>
      <c r="AK8" s="195"/>
      <c r="BB8" s="252"/>
      <c r="BC8" s="252"/>
    </row>
    <row r="9" spans="2:63">
      <c r="B9" s="258"/>
      <c r="U9" s="196"/>
      <c r="AB9" s="197"/>
      <c r="AC9" s="197"/>
      <c r="AD9" s="197"/>
      <c r="AE9" s="197"/>
      <c r="AF9" s="197"/>
      <c r="AI9" s="197"/>
      <c r="AJ9" s="197"/>
      <c r="AK9" s="197"/>
      <c r="BB9" s="252"/>
      <c r="BC9" s="252"/>
    </row>
    <row r="10" spans="2:63">
      <c r="B10" s="23"/>
      <c r="C10" s="23"/>
      <c r="D10" s="23"/>
      <c r="E10" s="135"/>
      <c r="F10" s="276" t="s">
        <v>427</v>
      </c>
      <c r="G10" s="276" t="s">
        <v>426</v>
      </c>
      <c r="H10" s="276" t="s">
        <v>425</v>
      </c>
      <c r="I10" s="276" t="s">
        <v>424</v>
      </c>
      <c r="J10" s="76">
        <v>2015</v>
      </c>
      <c r="K10" s="276" t="s">
        <v>423</v>
      </c>
      <c r="L10" s="276" t="s">
        <v>422</v>
      </c>
      <c r="M10" s="276" t="s">
        <v>421</v>
      </c>
      <c r="N10" s="276" t="s">
        <v>420</v>
      </c>
      <c r="O10" s="76">
        <v>2016</v>
      </c>
      <c r="P10" s="276" t="s">
        <v>419</v>
      </c>
      <c r="Q10" s="276" t="s">
        <v>418</v>
      </c>
      <c r="R10" s="276" t="s">
        <v>417</v>
      </c>
      <c r="S10" s="276" t="s">
        <v>416</v>
      </c>
      <c r="T10" s="76">
        <v>2017</v>
      </c>
      <c r="U10" s="276" t="s">
        <v>415</v>
      </c>
      <c r="V10" s="276" t="s">
        <v>414</v>
      </c>
      <c r="W10" s="276" t="s">
        <v>413</v>
      </c>
      <c r="X10" s="276" t="s">
        <v>412</v>
      </c>
      <c r="Y10" s="76">
        <v>2018</v>
      </c>
      <c r="Z10" s="194" t="s">
        <v>244</v>
      </c>
      <c r="AA10" s="194" t="s">
        <v>245</v>
      </c>
      <c r="AB10" s="194" t="s">
        <v>246</v>
      </c>
      <c r="AC10" s="194" t="s">
        <v>247</v>
      </c>
      <c r="AD10" s="194" t="s">
        <v>248</v>
      </c>
      <c r="AE10" s="194" t="s">
        <v>249</v>
      </c>
      <c r="AF10" s="194" t="s">
        <v>411</v>
      </c>
      <c r="AG10" s="219">
        <v>2019</v>
      </c>
      <c r="AH10" s="203" t="s">
        <v>250</v>
      </c>
      <c r="AI10" s="203" t="s">
        <v>251</v>
      </c>
      <c r="AJ10" s="203" t="s">
        <v>252</v>
      </c>
      <c r="AK10" s="203" t="s">
        <v>409</v>
      </c>
      <c r="AL10" s="219">
        <v>2020</v>
      </c>
      <c r="AM10" s="203" t="s">
        <v>253</v>
      </c>
      <c r="AN10" s="203" t="s">
        <v>254</v>
      </c>
      <c r="AO10" s="203" t="s">
        <v>351</v>
      </c>
      <c r="AP10" s="276" t="s">
        <v>354</v>
      </c>
      <c r="AQ10" s="76">
        <v>2021</v>
      </c>
      <c r="AR10" s="203" t="s">
        <v>358</v>
      </c>
      <c r="AS10" s="203" t="s">
        <v>362</v>
      </c>
      <c r="AT10" s="203" t="s">
        <v>366</v>
      </c>
      <c r="AU10" s="203" t="s">
        <v>372</v>
      </c>
      <c r="AV10" s="76">
        <v>2022</v>
      </c>
      <c r="AW10" s="203" t="s">
        <v>380</v>
      </c>
      <c r="AX10" s="203" t="s">
        <v>386</v>
      </c>
      <c r="AY10" s="203" t="s">
        <v>389</v>
      </c>
      <c r="AZ10" s="203" t="s">
        <v>372</v>
      </c>
      <c r="BA10" s="76">
        <v>2023</v>
      </c>
      <c r="BB10" s="276" t="s">
        <v>407</v>
      </c>
      <c r="BC10" s="276" t="s">
        <v>408</v>
      </c>
      <c r="BD10" s="276" t="s">
        <v>429</v>
      </c>
      <c r="BE10" s="276" t="s">
        <v>475</v>
      </c>
      <c r="BF10" s="219">
        <v>2024</v>
      </c>
      <c r="BG10" s="276" t="s">
        <v>465</v>
      </c>
      <c r="BH10" s="276" t="s">
        <v>466</v>
      </c>
      <c r="BI10" s="276" t="s">
        <v>469</v>
      </c>
      <c r="BJ10" s="276" t="s">
        <v>476</v>
      </c>
      <c r="BK10" s="219">
        <v>2025</v>
      </c>
    </row>
    <row r="11" spans="2:63" s="258" customFormat="1">
      <c r="B11" s="261" t="s">
        <v>256</v>
      </c>
      <c r="C11" s="256"/>
      <c r="D11" s="256"/>
      <c r="E11" s="277"/>
      <c r="F11" s="309"/>
      <c r="G11" s="309"/>
      <c r="H11" s="309"/>
      <c r="I11" s="309"/>
      <c r="J11" s="242"/>
      <c r="K11" s="241"/>
      <c r="L11" s="241"/>
      <c r="M11" s="241"/>
      <c r="N11" s="241"/>
      <c r="O11" s="242"/>
      <c r="P11" s="241"/>
      <c r="Q11" s="241"/>
      <c r="R11" s="241"/>
      <c r="S11" s="241"/>
      <c r="T11" s="242"/>
      <c r="U11" s="241"/>
      <c r="V11" s="241"/>
      <c r="W11" s="241"/>
      <c r="X11" s="241"/>
      <c r="Y11" s="242"/>
      <c r="Z11" s="241"/>
      <c r="AA11" s="241"/>
      <c r="AB11" s="241"/>
      <c r="AC11" s="241"/>
      <c r="AD11" s="241"/>
      <c r="AE11" s="241"/>
      <c r="AF11" s="241"/>
      <c r="AG11" s="240"/>
      <c r="AH11" s="246"/>
      <c r="AI11" s="246"/>
      <c r="AJ11" s="246"/>
      <c r="AK11" s="246"/>
      <c r="AL11" s="240"/>
      <c r="AM11" s="246"/>
      <c r="AN11" s="246"/>
      <c r="AV11" s="44"/>
    </row>
    <row r="12" spans="2:63">
      <c r="B12" s="258" t="s">
        <v>257</v>
      </c>
      <c r="C12" s="258"/>
      <c r="D12" s="258"/>
      <c r="E12" s="281" t="s">
        <v>125</v>
      </c>
      <c r="F12" s="303">
        <v>-76859.284</v>
      </c>
      <c r="G12" s="303">
        <v>-76355.551999999996</v>
      </c>
      <c r="H12" s="303">
        <v>82422.017999999996</v>
      </c>
      <c r="I12" s="225">
        <v>0</v>
      </c>
      <c r="J12" s="192">
        <v>52976.616000000002</v>
      </c>
      <c r="K12" s="192">
        <v>-91338.546000000002</v>
      </c>
      <c r="L12" s="192">
        <v>-64966.205999999998</v>
      </c>
      <c r="M12" s="192">
        <v>412.77</v>
      </c>
      <c r="N12" s="226">
        <v>0</v>
      </c>
      <c r="O12" s="192">
        <v>163108.149</v>
      </c>
      <c r="P12" s="192">
        <v>33464.974999999999</v>
      </c>
      <c r="Q12" s="192">
        <v>362841.01699999999</v>
      </c>
      <c r="R12" s="192">
        <v>86122.365999999995</v>
      </c>
      <c r="S12" s="226">
        <v>0</v>
      </c>
      <c r="T12" s="192">
        <v>719399.11300000001</v>
      </c>
      <c r="U12" s="192">
        <v>-31235.017</v>
      </c>
      <c r="V12" s="192">
        <v>464956.49599999998</v>
      </c>
      <c r="W12" s="192">
        <v>851678.91799999995</v>
      </c>
      <c r="X12" s="226">
        <v>0</v>
      </c>
      <c r="Y12" s="192">
        <v>969317.81900000002</v>
      </c>
      <c r="Z12" s="192">
        <v>368878</v>
      </c>
      <c r="AA12" s="303">
        <v>368875</v>
      </c>
      <c r="AB12" s="303">
        <v>765132</v>
      </c>
      <c r="AC12" s="303">
        <v>765132</v>
      </c>
      <c r="AD12" s="192">
        <v>959026</v>
      </c>
      <c r="AE12" s="303">
        <v>959026</v>
      </c>
      <c r="AF12" s="226">
        <v>0</v>
      </c>
      <c r="AG12" s="303" t="s">
        <v>410</v>
      </c>
      <c r="AH12" s="192">
        <v>88087</v>
      </c>
      <c r="AI12" s="192">
        <v>52034</v>
      </c>
      <c r="AJ12" s="192">
        <v>198517</v>
      </c>
      <c r="AK12" s="342" t="s">
        <v>18</v>
      </c>
      <c r="AL12" s="303">
        <v>278200</v>
      </c>
      <c r="AM12" s="192">
        <v>339381</v>
      </c>
      <c r="AN12" s="192">
        <v>773630</v>
      </c>
      <c r="AO12" s="192">
        <v>1125611</v>
      </c>
      <c r="AP12" s="342">
        <f>-AP7</f>
        <v>0</v>
      </c>
      <c r="AQ12" s="192">
        <v>1066255</v>
      </c>
      <c r="AR12" s="192">
        <v>370074</v>
      </c>
      <c r="AS12" s="192">
        <v>811560</v>
      </c>
      <c r="AT12" s="192">
        <v>1465290</v>
      </c>
      <c r="AU12" s="398" t="s">
        <v>18</v>
      </c>
      <c r="AV12" s="192">
        <v>1810566</v>
      </c>
      <c r="AW12" s="398">
        <v>353429</v>
      </c>
      <c r="AX12" s="398">
        <v>648739</v>
      </c>
      <c r="AY12" s="192">
        <v>1200441</v>
      </c>
      <c r="AZ12" s="398" t="s">
        <v>18</v>
      </c>
      <c r="BA12" s="398">
        <v>1194809</v>
      </c>
      <c r="BB12" s="398">
        <v>408037</v>
      </c>
      <c r="BC12" s="398">
        <v>750117</v>
      </c>
      <c r="BD12" s="450">
        <v>1152321</v>
      </c>
      <c r="BE12" s="398" t="s">
        <v>18</v>
      </c>
      <c r="BF12" s="398">
        <v>1457334</v>
      </c>
      <c r="BG12" s="469">
        <v>285213</v>
      </c>
      <c r="BH12" s="469">
        <v>706877</v>
      </c>
      <c r="BI12" s="469">
        <v>1252326</v>
      </c>
      <c r="BJ12" s="398" t="s">
        <v>18</v>
      </c>
      <c r="BK12" s="398">
        <v>1431757</v>
      </c>
    </row>
    <row r="13" spans="2:63">
      <c r="B13" s="258" t="s">
        <v>336</v>
      </c>
      <c r="C13" s="258"/>
      <c r="D13" s="258"/>
      <c r="E13" s="281" t="s">
        <v>125</v>
      </c>
      <c r="F13" s="303">
        <v>113625.37699999999</v>
      </c>
      <c r="G13" s="303">
        <v>208436.57500000001</v>
      </c>
      <c r="H13" s="303">
        <v>280980.97399999999</v>
      </c>
      <c r="I13" s="225">
        <v>0</v>
      </c>
      <c r="J13" s="192">
        <v>653693.071</v>
      </c>
      <c r="K13" s="192">
        <v>158288.6</v>
      </c>
      <c r="L13" s="192">
        <v>235884.133</v>
      </c>
      <c r="M13" s="192">
        <v>329304.92599999998</v>
      </c>
      <c r="N13" s="226">
        <v>0</v>
      </c>
      <c r="O13" s="192">
        <v>357713.18900000001</v>
      </c>
      <c r="P13" s="192">
        <v>101903.577</v>
      </c>
      <c r="Q13" s="192">
        <v>-592.67600000000004</v>
      </c>
      <c r="R13" s="192">
        <v>500553.97</v>
      </c>
      <c r="S13" s="226">
        <v>0</v>
      </c>
      <c r="T13" s="192">
        <v>-3666</v>
      </c>
      <c r="U13" s="192">
        <v>276339.31599999999</v>
      </c>
      <c r="V13" s="192">
        <v>3562.0549999999998</v>
      </c>
      <c r="W13" s="192">
        <v>-6371.8459999999995</v>
      </c>
      <c r="X13" s="226">
        <v>0</v>
      </c>
      <c r="Y13" s="192">
        <v>3453</v>
      </c>
      <c r="Z13" s="192">
        <v>6</v>
      </c>
      <c r="AA13" s="303">
        <v>6</v>
      </c>
      <c r="AB13" s="303">
        <v>6</v>
      </c>
      <c r="AC13" s="303">
        <v>6</v>
      </c>
      <c r="AD13" s="192">
        <v>6</v>
      </c>
      <c r="AE13" s="303">
        <v>6</v>
      </c>
      <c r="AF13" s="226">
        <v>0</v>
      </c>
      <c r="AG13" s="294">
        <v>6</v>
      </c>
      <c r="AH13" s="192">
        <v>0</v>
      </c>
      <c r="AI13" s="192">
        <v>0</v>
      </c>
      <c r="AJ13" s="321">
        <v>0</v>
      </c>
      <c r="AK13" s="338" t="s">
        <v>18</v>
      </c>
      <c r="AL13" s="349">
        <v>0</v>
      </c>
      <c r="AM13" s="349">
        <v>0</v>
      </c>
      <c r="AN13" s="349">
        <v>0</v>
      </c>
      <c r="AO13" s="349"/>
      <c r="AP13" s="360">
        <v>0</v>
      </c>
      <c r="AQ13" s="349">
        <v>407993</v>
      </c>
      <c r="AR13" s="360" t="s">
        <v>17</v>
      </c>
      <c r="AS13" s="360" t="s">
        <v>17</v>
      </c>
      <c r="AT13" s="253" t="s">
        <v>18</v>
      </c>
      <c r="AU13" s="391" t="s">
        <v>18</v>
      </c>
      <c r="AV13" s="349">
        <v>0</v>
      </c>
      <c r="AW13" s="391">
        <v>0</v>
      </c>
      <c r="AX13" s="408">
        <v>0</v>
      </c>
      <c r="AY13" s="408">
        <v>0</v>
      </c>
      <c r="AZ13" s="391" t="s">
        <v>18</v>
      </c>
      <c r="BA13" s="391" t="s">
        <v>18</v>
      </c>
      <c r="BB13" s="349">
        <v>0</v>
      </c>
      <c r="BC13" s="349">
        <v>0</v>
      </c>
      <c r="BD13" s="349">
        <v>0</v>
      </c>
      <c r="BE13" s="391" t="s">
        <v>18</v>
      </c>
      <c r="BF13" s="360" t="s">
        <v>18</v>
      </c>
      <c r="BG13" s="360" t="s">
        <v>18</v>
      </c>
      <c r="BH13" s="360" t="s">
        <v>18</v>
      </c>
      <c r="BI13" s="360" t="s">
        <v>18</v>
      </c>
      <c r="BJ13" s="391" t="s">
        <v>18</v>
      </c>
      <c r="BK13" s="360" t="s">
        <v>18</v>
      </c>
    </row>
    <row r="14" spans="2:63">
      <c r="B14" s="262" t="s">
        <v>221</v>
      </c>
      <c r="C14" s="227"/>
      <c r="D14" s="227"/>
      <c r="E14" s="230" t="s">
        <v>125</v>
      </c>
      <c r="F14" s="231">
        <f t="shared" ref="F14:AI14" si="0">SUM(F12:F13)</f>
        <v>36766.092999999993</v>
      </c>
      <c r="G14" s="231">
        <f t="shared" si="0"/>
        <v>132081.02300000002</v>
      </c>
      <c r="H14" s="231">
        <f t="shared" si="0"/>
        <v>363402.99199999997</v>
      </c>
      <c r="I14" s="364">
        <f>SUM(I12:I13)</f>
        <v>0</v>
      </c>
      <c r="J14" s="232">
        <f t="shared" si="0"/>
        <v>706669.68700000003</v>
      </c>
      <c r="K14" s="232">
        <f t="shared" si="0"/>
        <v>66950.054000000004</v>
      </c>
      <c r="L14" s="232">
        <f t="shared" si="0"/>
        <v>170917.927</v>
      </c>
      <c r="M14" s="232">
        <f t="shared" si="0"/>
        <v>329717.696</v>
      </c>
      <c r="N14" s="365">
        <f>SUM(N12:N13)</f>
        <v>0</v>
      </c>
      <c r="O14" s="232">
        <f t="shared" si="0"/>
        <v>520821.33799999999</v>
      </c>
      <c r="P14" s="232">
        <f t="shared" si="0"/>
        <v>135368.552</v>
      </c>
      <c r="Q14" s="232">
        <f t="shared" si="0"/>
        <v>362248.34100000001</v>
      </c>
      <c r="R14" s="232">
        <f t="shared" si="0"/>
        <v>586676.33600000001</v>
      </c>
      <c r="S14" s="365">
        <f t="shared" si="0"/>
        <v>0</v>
      </c>
      <c r="T14" s="232">
        <f t="shared" si="0"/>
        <v>715733.11300000001</v>
      </c>
      <c r="U14" s="232">
        <f t="shared" si="0"/>
        <v>245104.299</v>
      </c>
      <c r="V14" s="232">
        <f t="shared" si="0"/>
        <v>468518.55099999998</v>
      </c>
      <c r="W14" s="232">
        <f t="shared" si="0"/>
        <v>845307.07199999993</v>
      </c>
      <c r="X14" s="365">
        <f t="shared" si="0"/>
        <v>0</v>
      </c>
      <c r="Y14" s="232">
        <f t="shared" si="0"/>
        <v>972770.81900000002</v>
      </c>
      <c r="Z14" s="198">
        <f t="shared" si="0"/>
        <v>368884</v>
      </c>
      <c r="AA14" s="198">
        <f t="shared" si="0"/>
        <v>368881</v>
      </c>
      <c r="AB14" s="198">
        <f t="shared" si="0"/>
        <v>765138</v>
      </c>
      <c r="AC14" s="198">
        <f t="shared" si="0"/>
        <v>765138</v>
      </c>
      <c r="AD14" s="198">
        <f>SUM(AD12:AD13)</f>
        <v>959032</v>
      </c>
      <c r="AE14" s="198">
        <v>959032</v>
      </c>
      <c r="AF14" s="365">
        <f t="shared" si="0"/>
        <v>0</v>
      </c>
      <c r="AG14" s="346">
        <f>SUM(AG12:AG13)</f>
        <v>6</v>
      </c>
      <c r="AH14" s="198">
        <f t="shared" si="0"/>
        <v>88087</v>
      </c>
      <c r="AI14" s="198">
        <f t="shared" si="0"/>
        <v>52034</v>
      </c>
      <c r="AJ14" s="198">
        <v>198517</v>
      </c>
      <c r="AK14" s="339" t="s">
        <v>18</v>
      </c>
      <c r="AL14" s="346">
        <f>SUM(AL12:AL13)</f>
        <v>278200</v>
      </c>
      <c r="AM14" s="232">
        <v>339381</v>
      </c>
      <c r="AN14" s="346">
        <f>SUM(AN12:AN13)</f>
        <v>773630</v>
      </c>
      <c r="AO14" s="346">
        <v>1125611</v>
      </c>
      <c r="AP14" s="426" t="s">
        <v>18</v>
      </c>
      <c r="AQ14" s="346">
        <v>1474248</v>
      </c>
      <c r="AR14" s="232">
        <v>370074</v>
      </c>
      <c r="AS14" s="232">
        <v>811560</v>
      </c>
      <c r="AT14" s="232">
        <v>1465290</v>
      </c>
      <c r="AU14" s="400" t="s">
        <v>18</v>
      </c>
      <c r="AV14" s="346">
        <v>1810566</v>
      </c>
      <c r="AW14" s="400">
        <v>353429</v>
      </c>
      <c r="AX14" s="346">
        <f>SUM(AX12:AX13)</f>
        <v>648739</v>
      </c>
      <c r="AY14" s="346">
        <f>SUM(AY12:AY13)</f>
        <v>1200441</v>
      </c>
      <c r="AZ14" s="400" t="s">
        <v>18</v>
      </c>
      <c r="BA14" s="400">
        <f>SUM(BA12:BA13)</f>
        <v>1194809</v>
      </c>
      <c r="BB14" s="445">
        <f>SUM(BB12:BB13)</f>
        <v>408037</v>
      </c>
      <c r="BC14" s="445">
        <v>750117</v>
      </c>
      <c r="BD14" s="451">
        <f>SUM(BD12:BD13)</f>
        <v>1152321</v>
      </c>
      <c r="BE14" s="400" t="s">
        <v>18</v>
      </c>
      <c r="BF14" s="451">
        <f t="shared" ref="BF14:BH14" si="1">SUM(BF12:BF13)</f>
        <v>1457334</v>
      </c>
      <c r="BG14" s="451">
        <f t="shared" si="1"/>
        <v>285213</v>
      </c>
      <c r="BH14" s="451">
        <f t="shared" si="1"/>
        <v>706877</v>
      </c>
      <c r="BI14" s="451">
        <f t="shared" ref="BI14" si="2">SUM(BI12:BI13)</f>
        <v>1252326</v>
      </c>
      <c r="BJ14" s="400" t="s">
        <v>18</v>
      </c>
      <c r="BK14" s="451">
        <v>1431757</v>
      </c>
    </row>
    <row r="15" spans="2:63">
      <c r="B15" s="44" t="s">
        <v>258</v>
      </c>
      <c r="C15" s="258"/>
      <c r="D15" s="258"/>
      <c r="E15" s="281"/>
      <c r="F15" s="303"/>
      <c r="G15" s="303"/>
      <c r="H15" s="303"/>
      <c r="I15" s="303"/>
      <c r="J15" s="407"/>
      <c r="K15" s="192"/>
      <c r="L15" s="192"/>
      <c r="M15" s="192"/>
      <c r="N15" s="192"/>
      <c r="O15" s="407"/>
      <c r="P15" s="192"/>
      <c r="Q15" s="192"/>
      <c r="R15" s="192"/>
      <c r="S15" s="192"/>
      <c r="T15" s="407"/>
      <c r="U15" s="192"/>
      <c r="V15" s="192"/>
      <c r="W15" s="192"/>
      <c r="X15" s="192"/>
      <c r="Y15" s="407"/>
      <c r="Z15" s="192"/>
      <c r="AA15" s="192"/>
      <c r="AB15" s="192"/>
      <c r="AC15" s="192"/>
      <c r="AD15" s="192"/>
      <c r="AE15" s="192"/>
      <c r="AF15" s="192"/>
      <c r="AG15" s="44"/>
      <c r="AH15" s="320"/>
      <c r="AI15" s="320"/>
      <c r="AJ15" s="321"/>
      <c r="AK15" s="338"/>
      <c r="AL15" s="44"/>
      <c r="AM15" s="320"/>
      <c r="AN15" s="320"/>
      <c r="AO15" s="320"/>
      <c r="AR15" s="320"/>
      <c r="AU15" s="399"/>
      <c r="AW15" s="399"/>
      <c r="AY15" s="193"/>
      <c r="AZ15" s="391"/>
      <c r="BA15" s="391"/>
    </row>
    <row r="16" spans="2:63" s="258" customFormat="1">
      <c r="B16" s="258" t="s">
        <v>259</v>
      </c>
      <c r="E16" s="281" t="s">
        <v>125</v>
      </c>
      <c r="F16" s="303">
        <v>44120.334000000003</v>
      </c>
      <c r="G16" s="303">
        <v>88804.188999999998</v>
      </c>
      <c r="H16" s="303">
        <v>133255.84299999999</v>
      </c>
      <c r="I16" s="225">
        <v>0</v>
      </c>
      <c r="J16" s="192">
        <v>183178.71</v>
      </c>
      <c r="K16" s="192">
        <v>44484.62</v>
      </c>
      <c r="L16" s="192">
        <v>85687.623000000007</v>
      </c>
      <c r="M16" s="192">
        <v>132847.79999999999</v>
      </c>
      <c r="N16" s="226">
        <v>0</v>
      </c>
      <c r="O16" s="192">
        <v>220212.74299999999</v>
      </c>
      <c r="P16" s="192">
        <v>62541.468000000001</v>
      </c>
      <c r="Q16" s="192">
        <v>123837.56299999999</v>
      </c>
      <c r="R16" s="192">
        <v>186819.14</v>
      </c>
      <c r="S16" s="226">
        <v>0</v>
      </c>
      <c r="T16" s="192">
        <v>238021</v>
      </c>
      <c r="U16" s="192">
        <v>66880.192999999999</v>
      </c>
      <c r="V16" s="192">
        <v>135467.791</v>
      </c>
      <c r="W16" s="192">
        <v>210580.62</v>
      </c>
      <c r="X16" s="226">
        <v>0</v>
      </c>
      <c r="Y16" s="294">
        <v>285186</v>
      </c>
      <c r="Z16" s="192">
        <v>83356.55</v>
      </c>
      <c r="AA16" s="303">
        <v>83369</v>
      </c>
      <c r="AB16" s="303">
        <v>167215</v>
      </c>
      <c r="AC16" s="303">
        <v>167216</v>
      </c>
      <c r="AD16" s="192">
        <v>252617</v>
      </c>
      <c r="AE16" s="303">
        <v>252617</v>
      </c>
      <c r="AF16" s="226">
        <v>0</v>
      </c>
      <c r="AG16" s="303">
        <v>337424</v>
      </c>
      <c r="AH16" s="303">
        <v>91758</v>
      </c>
      <c r="AI16" s="303">
        <v>180219</v>
      </c>
      <c r="AJ16" s="303">
        <v>265818</v>
      </c>
      <c r="AK16" s="340" t="s">
        <v>18</v>
      </c>
      <c r="AL16" s="303">
        <v>360283</v>
      </c>
      <c r="AM16" s="303">
        <v>98103</v>
      </c>
      <c r="AN16" s="303">
        <v>197394</v>
      </c>
      <c r="AO16" s="303">
        <v>294774</v>
      </c>
      <c r="AP16" s="340" t="s">
        <v>18</v>
      </c>
      <c r="AQ16" s="374">
        <v>385570</v>
      </c>
      <c r="AR16" s="303">
        <v>83234</v>
      </c>
      <c r="AS16" s="303">
        <v>163416</v>
      </c>
      <c r="AT16" s="303">
        <v>374835</v>
      </c>
      <c r="AU16" s="394" t="s">
        <v>18</v>
      </c>
      <c r="AV16" s="374">
        <v>506585</v>
      </c>
      <c r="AW16" s="394">
        <v>151868</v>
      </c>
      <c r="AX16" s="303">
        <v>295894</v>
      </c>
      <c r="AY16" s="303">
        <v>441317</v>
      </c>
      <c r="AZ16" s="394" t="s">
        <v>18</v>
      </c>
      <c r="BA16" s="349">
        <v>601204</v>
      </c>
      <c r="BB16" s="398">
        <v>162313</v>
      </c>
      <c r="BC16" s="398">
        <v>322422</v>
      </c>
      <c r="BD16" s="398">
        <v>493348</v>
      </c>
      <c r="BE16" s="394" t="s">
        <v>18</v>
      </c>
      <c r="BF16" s="349">
        <v>642666</v>
      </c>
      <c r="BG16" s="470">
        <v>177916</v>
      </c>
      <c r="BH16" s="470">
        <v>353002</v>
      </c>
      <c r="BI16" s="470">
        <v>533584</v>
      </c>
      <c r="BJ16" s="394" t="s">
        <v>18</v>
      </c>
      <c r="BK16" s="349">
        <v>723977</v>
      </c>
    </row>
    <row r="17" spans="2:63" s="258" customFormat="1">
      <c r="B17" s="258" t="s">
        <v>220</v>
      </c>
      <c r="E17" s="281" t="s">
        <v>125</v>
      </c>
      <c r="F17" s="303">
        <v>-47883.165999999997</v>
      </c>
      <c r="G17" s="303">
        <v>-106914.47</v>
      </c>
      <c r="H17" s="303">
        <v>-96558.721000000005</v>
      </c>
      <c r="I17" s="225">
        <v>0</v>
      </c>
      <c r="J17" s="192">
        <v>-112968.216</v>
      </c>
      <c r="K17" s="192">
        <v>-50044.214999999997</v>
      </c>
      <c r="L17" s="192">
        <v>-103011.872</v>
      </c>
      <c r="M17" s="192">
        <v>-120980.799</v>
      </c>
      <c r="N17" s="226">
        <v>0</v>
      </c>
      <c r="O17" s="192">
        <v>-271366.603</v>
      </c>
      <c r="P17" s="192">
        <v>-86136.312000000005</v>
      </c>
      <c r="Q17" s="192">
        <v>-179681.671</v>
      </c>
      <c r="R17" s="192">
        <v>-285169.23599999998</v>
      </c>
      <c r="S17" s="226">
        <v>0</v>
      </c>
      <c r="T17" s="294">
        <v>-414949.81099999999</v>
      </c>
      <c r="U17" s="192">
        <v>-164694.51300000001</v>
      </c>
      <c r="V17" s="192">
        <v>-337319.011</v>
      </c>
      <c r="W17" s="192">
        <v>-532916.86300000001</v>
      </c>
      <c r="X17" s="226">
        <v>0</v>
      </c>
      <c r="Y17" s="294">
        <v>-697326</v>
      </c>
      <c r="Z17" s="192">
        <v>-219022.18299999999</v>
      </c>
      <c r="AA17" s="294">
        <v>-219022</v>
      </c>
      <c r="AB17" s="294">
        <v>-445249.62</v>
      </c>
      <c r="AC17" s="294">
        <v>-445250</v>
      </c>
      <c r="AD17" s="192">
        <v>-638505</v>
      </c>
      <c r="AE17" s="294">
        <v>-638505</v>
      </c>
      <c r="AF17" s="226">
        <v>0</v>
      </c>
      <c r="AG17" s="294">
        <v>-827979</v>
      </c>
      <c r="AH17" s="294">
        <v>-65316</v>
      </c>
      <c r="AI17" s="294">
        <v>-224280</v>
      </c>
      <c r="AJ17" s="294">
        <v>-323302</v>
      </c>
      <c r="AK17" s="341" t="s">
        <v>18</v>
      </c>
      <c r="AL17" s="294">
        <v>-511195</v>
      </c>
      <c r="AM17" s="294">
        <v>-217726</v>
      </c>
      <c r="AN17" s="294">
        <v>-481224</v>
      </c>
      <c r="AO17" s="294">
        <v>-760562</v>
      </c>
      <c r="AP17" s="393" t="s">
        <v>18</v>
      </c>
      <c r="AQ17" s="294">
        <v>-1043833</v>
      </c>
      <c r="AR17" s="294">
        <v>-316836</v>
      </c>
      <c r="AS17" s="294">
        <v>-643548</v>
      </c>
      <c r="AT17" s="303">
        <v>-778508</v>
      </c>
      <c r="AU17" s="394" t="s">
        <v>18</v>
      </c>
      <c r="AV17" s="294">
        <v>-991310</v>
      </c>
      <c r="AW17" s="394">
        <v>-191697</v>
      </c>
      <c r="AX17" s="303">
        <v>-399719</v>
      </c>
      <c r="AY17" s="303">
        <v>-565159</v>
      </c>
      <c r="AZ17" s="394" t="s">
        <v>18</v>
      </c>
      <c r="BA17" s="349">
        <v>-534177</v>
      </c>
      <c r="BB17" s="398">
        <v>-154325</v>
      </c>
      <c r="BC17" s="398">
        <v>-268190</v>
      </c>
      <c r="BD17" s="398">
        <v>-407336</v>
      </c>
      <c r="BE17" s="394" t="s">
        <v>18</v>
      </c>
      <c r="BF17" s="349">
        <v>-531230</v>
      </c>
      <c r="BG17" s="349">
        <v>-185393</v>
      </c>
      <c r="BH17" s="349">
        <v>-348737</v>
      </c>
      <c r="BI17" s="349">
        <v>-560392</v>
      </c>
      <c r="BJ17" s="394" t="s">
        <v>18</v>
      </c>
      <c r="BK17" s="349">
        <v>-780635</v>
      </c>
    </row>
    <row r="18" spans="2:63" s="258" customFormat="1">
      <c r="B18" s="258" t="s">
        <v>260</v>
      </c>
      <c r="E18" s="281" t="s">
        <v>125</v>
      </c>
      <c r="F18" s="303">
        <v>46411.322999999997</v>
      </c>
      <c r="G18" s="303">
        <v>86955.046000000002</v>
      </c>
      <c r="H18" s="303">
        <v>141603.58199999999</v>
      </c>
      <c r="I18" s="225">
        <v>0</v>
      </c>
      <c r="J18" s="192">
        <v>217714.44</v>
      </c>
      <c r="K18" s="192">
        <v>59218.508999999998</v>
      </c>
      <c r="L18" s="192">
        <v>118123.084</v>
      </c>
      <c r="M18" s="192">
        <v>178265.351</v>
      </c>
      <c r="N18" s="226">
        <v>0</v>
      </c>
      <c r="O18" s="192">
        <v>240996.723</v>
      </c>
      <c r="P18" s="192">
        <v>62260.735000000001</v>
      </c>
      <c r="Q18" s="192">
        <v>143471.75</v>
      </c>
      <c r="R18" s="192">
        <v>220029.899</v>
      </c>
      <c r="S18" s="226">
        <v>0</v>
      </c>
      <c r="T18" s="294">
        <v>306486</v>
      </c>
      <c r="U18" s="192">
        <v>80299.758000000002</v>
      </c>
      <c r="V18" s="192">
        <v>277568.75400000002</v>
      </c>
      <c r="W18" s="192">
        <v>352013.011</v>
      </c>
      <c r="X18" s="226">
        <v>0</v>
      </c>
      <c r="Y18" s="294">
        <v>427740</v>
      </c>
      <c r="Z18" s="192">
        <v>85392.717999999993</v>
      </c>
      <c r="AA18" s="303">
        <v>85392.717999999993</v>
      </c>
      <c r="AB18" s="303">
        <v>160846.61139000001</v>
      </c>
      <c r="AC18" s="303">
        <v>160847</v>
      </c>
      <c r="AD18" s="192">
        <v>245738</v>
      </c>
      <c r="AE18" s="303">
        <v>245738</v>
      </c>
      <c r="AF18" s="226">
        <v>0</v>
      </c>
      <c r="AG18" s="303">
        <v>317433</v>
      </c>
      <c r="AH18" s="303">
        <v>67074</v>
      </c>
      <c r="AI18" s="303">
        <v>135194</v>
      </c>
      <c r="AJ18" s="303">
        <v>202261</v>
      </c>
      <c r="AK18" s="340" t="s">
        <v>18</v>
      </c>
      <c r="AL18" s="303">
        <v>297551</v>
      </c>
      <c r="AM18" s="303">
        <v>68019</v>
      </c>
      <c r="AN18" s="303">
        <v>137189</v>
      </c>
      <c r="AO18" s="303">
        <v>204682</v>
      </c>
      <c r="AP18" s="394" t="s">
        <v>18</v>
      </c>
      <c r="AQ18" s="303">
        <v>285595</v>
      </c>
      <c r="AR18" s="303">
        <v>83703</v>
      </c>
      <c r="AS18" s="340" t="s">
        <v>18</v>
      </c>
      <c r="AT18" s="303">
        <v>227621</v>
      </c>
      <c r="AU18" s="394" t="s">
        <v>18</v>
      </c>
      <c r="AV18" s="303">
        <v>306846</v>
      </c>
      <c r="AW18" s="394">
        <v>76607</v>
      </c>
      <c r="AX18" s="303">
        <v>156500</v>
      </c>
      <c r="AY18" s="303">
        <v>233690</v>
      </c>
      <c r="AZ18" s="394" t="s">
        <v>18</v>
      </c>
      <c r="BA18" s="349">
        <v>322073</v>
      </c>
      <c r="BB18" s="398">
        <v>74592</v>
      </c>
      <c r="BC18" s="398">
        <v>167338</v>
      </c>
      <c r="BD18" s="398">
        <v>254221</v>
      </c>
      <c r="BE18" s="394" t="s">
        <v>18</v>
      </c>
      <c r="BF18" s="349">
        <v>346096</v>
      </c>
      <c r="BG18" s="470">
        <v>81723</v>
      </c>
      <c r="BH18" s="470">
        <v>164013</v>
      </c>
      <c r="BI18" s="470">
        <v>247969</v>
      </c>
      <c r="BJ18" s="394" t="s">
        <v>18</v>
      </c>
      <c r="BK18" s="349">
        <v>368055</v>
      </c>
    </row>
    <row r="19" spans="2:63" s="258" customFormat="1">
      <c r="B19" s="258" t="s">
        <v>261</v>
      </c>
      <c r="E19" s="281" t="s">
        <v>125</v>
      </c>
      <c r="F19" s="303">
        <v>-20732.588</v>
      </c>
      <c r="G19" s="303">
        <v>-35527.807999999997</v>
      </c>
      <c r="H19" s="303">
        <v>-53503.828999999998</v>
      </c>
      <c r="I19" s="225">
        <v>0</v>
      </c>
      <c r="J19" s="192">
        <v>-173330.897</v>
      </c>
      <c r="K19" s="192">
        <v>-24776.223999999998</v>
      </c>
      <c r="L19" s="192">
        <v>-52509.09</v>
      </c>
      <c r="M19" s="192">
        <v>-146408.77100000001</v>
      </c>
      <c r="N19" s="226">
        <v>0</v>
      </c>
      <c r="O19" s="192">
        <v>-169141.08100000001</v>
      </c>
      <c r="P19" s="192">
        <v>-27643.33</v>
      </c>
      <c r="Q19" s="192">
        <v>-57307.383000000002</v>
      </c>
      <c r="R19" s="192">
        <v>-90736.403000000006</v>
      </c>
      <c r="S19" s="226">
        <v>0</v>
      </c>
      <c r="T19" s="294">
        <v>-123001.285</v>
      </c>
      <c r="U19" s="192">
        <v>-30328.734</v>
      </c>
      <c r="V19" s="192">
        <v>-111354.338</v>
      </c>
      <c r="W19" s="192">
        <v>-139736.80600000001</v>
      </c>
      <c r="X19" s="226">
        <v>0</v>
      </c>
      <c r="Y19" s="294">
        <v>-161093</v>
      </c>
      <c r="Z19" s="192">
        <v>-29605.600999999999</v>
      </c>
      <c r="AA19" s="294">
        <v>-29605.600999999999</v>
      </c>
      <c r="AB19" s="294">
        <v>-61795.739829999999</v>
      </c>
      <c r="AC19" s="294">
        <v>-61796</v>
      </c>
      <c r="AD19" s="192">
        <v>-93974</v>
      </c>
      <c r="AE19" s="294">
        <v>-93974</v>
      </c>
      <c r="AF19" s="226">
        <v>0</v>
      </c>
      <c r="AG19" s="294">
        <v>-240880</v>
      </c>
      <c r="AH19" s="294">
        <v>-37015</v>
      </c>
      <c r="AI19" s="294">
        <v>-63531</v>
      </c>
      <c r="AJ19" s="294">
        <v>-86576</v>
      </c>
      <c r="AK19" s="341" t="s">
        <v>18</v>
      </c>
      <c r="AL19" s="294">
        <v>-109753</v>
      </c>
      <c r="AM19" s="294">
        <v>-21548</v>
      </c>
      <c r="AN19" s="294">
        <v>-46087</v>
      </c>
      <c r="AO19" s="294">
        <v>-86378</v>
      </c>
      <c r="AP19" s="393" t="s">
        <v>18</v>
      </c>
      <c r="AQ19" s="294">
        <v>-104349</v>
      </c>
      <c r="AR19" s="294">
        <v>-22319</v>
      </c>
      <c r="AS19" s="294">
        <v>-52902</v>
      </c>
      <c r="AT19" s="303">
        <v>-91863</v>
      </c>
      <c r="AU19" s="394" t="s">
        <v>18</v>
      </c>
      <c r="AV19" s="294">
        <v>-120587</v>
      </c>
      <c r="AW19" s="394">
        <v>-37552</v>
      </c>
      <c r="AX19" s="303">
        <v>-75048</v>
      </c>
      <c r="AY19" s="303">
        <v>-112964</v>
      </c>
      <c r="AZ19" s="394" t="s">
        <v>18</v>
      </c>
      <c r="BA19" s="349">
        <v>-147245</v>
      </c>
      <c r="BB19" s="398">
        <v>-101485</v>
      </c>
      <c r="BC19" s="398">
        <v>-210047</v>
      </c>
      <c r="BD19" s="398">
        <v>-257361</v>
      </c>
      <c r="BE19" s="394" t="s">
        <v>18</v>
      </c>
      <c r="BF19" s="349">
        <v>-307682</v>
      </c>
      <c r="BG19" s="398">
        <v>0</v>
      </c>
      <c r="BH19" s="398">
        <v>0</v>
      </c>
      <c r="BI19" s="398"/>
      <c r="BJ19" s="394" t="s">
        <v>18</v>
      </c>
      <c r="BK19" s="360" t="s">
        <v>18</v>
      </c>
    </row>
    <row r="20" spans="2:63">
      <c r="B20" s="258" t="s">
        <v>262</v>
      </c>
      <c r="C20" s="258"/>
      <c r="D20" s="258"/>
      <c r="E20" s="281" t="s">
        <v>125</v>
      </c>
      <c r="F20" s="303">
        <v>4229.7569999999996</v>
      </c>
      <c r="G20" s="303">
        <v>5095.634</v>
      </c>
      <c r="H20" s="303">
        <v>3988.404</v>
      </c>
      <c r="I20" s="225">
        <v>0</v>
      </c>
      <c r="J20" s="192">
        <v>2543.06</v>
      </c>
      <c r="K20" s="192">
        <v>118.69499999999999</v>
      </c>
      <c r="L20" s="192">
        <v>-98.828000000000003</v>
      </c>
      <c r="M20" s="192">
        <v>1349.425</v>
      </c>
      <c r="N20" s="226">
        <v>0</v>
      </c>
      <c r="O20" s="192">
        <v>341.709</v>
      </c>
      <c r="P20" s="192">
        <v>-386.47199999999998</v>
      </c>
      <c r="Q20" s="192">
        <v>-303.43799999999999</v>
      </c>
      <c r="R20" s="192">
        <v>-557.80399999999997</v>
      </c>
      <c r="S20" s="226">
        <v>0</v>
      </c>
      <c r="T20" s="294">
        <v>231</v>
      </c>
      <c r="U20" s="192">
        <v>-228.64500000000001</v>
      </c>
      <c r="V20" s="192">
        <v>106.449</v>
      </c>
      <c r="W20" s="192">
        <v>87.828999999999994</v>
      </c>
      <c r="X20" s="226">
        <v>0</v>
      </c>
      <c r="Y20" s="294">
        <v>-415</v>
      </c>
      <c r="Z20" s="192">
        <v>268.786</v>
      </c>
      <c r="AA20" s="288">
        <v>0</v>
      </c>
      <c r="AB20" s="288">
        <v>527.97168000000011</v>
      </c>
      <c r="AC20" s="288"/>
      <c r="AD20" s="192">
        <v>450</v>
      </c>
      <c r="AE20" s="288"/>
      <c r="AF20" s="226">
        <v>0</v>
      </c>
      <c r="AG20" s="294">
        <v>-465</v>
      </c>
      <c r="AH20" s="321">
        <v>0</v>
      </c>
      <c r="AI20" s="321">
        <v>0</v>
      </c>
      <c r="AJ20" s="321">
        <v>0</v>
      </c>
      <c r="AK20" s="338" t="s">
        <v>18</v>
      </c>
      <c r="AL20" s="294">
        <v>626</v>
      </c>
      <c r="AM20" s="321">
        <v>0</v>
      </c>
      <c r="AN20" s="349">
        <v>0</v>
      </c>
      <c r="AO20" s="349">
        <v>0</v>
      </c>
      <c r="AP20" s="338" t="s">
        <v>18</v>
      </c>
      <c r="AQ20" s="349">
        <v>0</v>
      </c>
      <c r="AR20" s="321">
        <v>15018</v>
      </c>
      <c r="AS20" s="321">
        <v>153361</v>
      </c>
      <c r="AT20" s="360" t="s">
        <v>18</v>
      </c>
      <c r="AU20" s="360" t="s">
        <v>18</v>
      </c>
      <c r="AV20" s="321">
        <v>121539</v>
      </c>
      <c r="AW20" s="360">
        <v>256</v>
      </c>
      <c r="AX20" s="349">
        <v>0</v>
      </c>
      <c r="AY20" s="349">
        <v>0</v>
      </c>
      <c r="AZ20" s="360" t="s">
        <v>18</v>
      </c>
      <c r="BA20" s="349">
        <v>0</v>
      </c>
      <c r="BB20" s="398">
        <v>0</v>
      </c>
      <c r="BC20" s="398">
        <v>0</v>
      </c>
      <c r="BD20" s="398"/>
      <c r="BE20" s="394" t="s">
        <v>18</v>
      </c>
      <c r="BF20" s="360" t="s">
        <v>18</v>
      </c>
      <c r="BG20" s="398">
        <v>0</v>
      </c>
      <c r="BH20" s="398">
        <v>0</v>
      </c>
      <c r="BI20" s="398"/>
      <c r="BJ20" s="394" t="s">
        <v>18</v>
      </c>
      <c r="BK20" s="360" t="s">
        <v>18</v>
      </c>
    </row>
    <row r="21" spans="2:63">
      <c r="B21" s="258" t="s">
        <v>263</v>
      </c>
      <c r="C21" s="258"/>
      <c r="D21" s="258"/>
      <c r="E21" s="281" t="s">
        <v>125</v>
      </c>
      <c r="F21" s="303">
        <v>-1891.3230000000001</v>
      </c>
      <c r="G21" s="303">
        <v>-1186.8230000000001</v>
      </c>
      <c r="H21" s="303">
        <v>-1577.8530000000001</v>
      </c>
      <c r="I21" s="225">
        <v>0</v>
      </c>
      <c r="J21" s="192">
        <v>241.17599999999999</v>
      </c>
      <c r="K21" s="192">
        <v>-721.32</v>
      </c>
      <c r="L21" s="192">
        <v>-626.97400000000005</v>
      </c>
      <c r="M21" s="192">
        <v>-2994.8890000000001</v>
      </c>
      <c r="N21" s="226">
        <v>0</v>
      </c>
      <c r="O21" s="192">
        <v>728.846</v>
      </c>
      <c r="P21" s="192">
        <v>-150.88</v>
      </c>
      <c r="Q21" s="192">
        <v>71.022000000000006</v>
      </c>
      <c r="R21" s="192">
        <v>2479.0749999999998</v>
      </c>
      <c r="S21" s="226">
        <v>0</v>
      </c>
      <c r="T21" s="294">
        <v>3534</v>
      </c>
      <c r="U21" s="192">
        <v>1655.596</v>
      </c>
      <c r="V21" s="192">
        <v>2403.9140000000002</v>
      </c>
      <c r="W21" s="192">
        <v>2360.2809999999999</v>
      </c>
      <c r="X21" s="226">
        <v>0</v>
      </c>
      <c r="Y21" s="294">
        <v>1435</v>
      </c>
      <c r="Z21" s="192">
        <v>-11250.47</v>
      </c>
      <c r="AA21" s="294">
        <v>-11250.47</v>
      </c>
      <c r="AB21" s="294">
        <v>-11884.29357</v>
      </c>
      <c r="AC21" s="294">
        <v>-11884</v>
      </c>
      <c r="AD21" s="192">
        <v>-11575</v>
      </c>
      <c r="AE21" s="294">
        <v>-11575</v>
      </c>
      <c r="AF21" s="226">
        <v>0</v>
      </c>
      <c r="AG21" s="347">
        <v>-8410</v>
      </c>
      <c r="AH21" s="294">
        <v>-11690</v>
      </c>
      <c r="AI21" s="294">
        <v>-21295</v>
      </c>
      <c r="AJ21" s="294">
        <v>-24140</v>
      </c>
      <c r="AK21" s="341" t="s">
        <v>18</v>
      </c>
      <c r="AL21" s="347">
        <v>-22946</v>
      </c>
      <c r="AM21" s="294">
        <v>2060</v>
      </c>
      <c r="AN21" s="294">
        <v>7879</v>
      </c>
      <c r="AO21" s="294">
        <v>10382</v>
      </c>
      <c r="AP21" s="393" t="s">
        <v>18</v>
      </c>
      <c r="AQ21" s="294">
        <v>14954</v>
      </c>
      <c r="AR21" s="294">
        <v>45015</v>
      </c>
      <c r="AS21" s="294">
        <v>78908</v>
      </c>
      <c r="AT21" s="303">
        <v>100246</v>
      </c>
      <c r="AU21" s="394" t="s">
        <v>18</v>
      </c>
      <c r="AV21" s="360" t="s">
        <v>18</v>
      </c>
      <c r="AW21" s="360" t="s">
        <v>18</v>
      </c>
      <c r="AX21" s="303">
        <v>453</v>
      </c>
      <c r="AY21" s="303">
        <v>-451</v>
      </c>
      <c r="AZ21" s="394" t="s">
        <v>18</v>
      </c>
      <c r="BA21" s="349">
        <v>-69</v>
      </c>
      <c r="BB21" s="398">
        <v>-169</v>
      </c>
      <c r="BC21" s="398">
        <v>-4913</v>
      </c>
      <c r="BD21" s="398">
        <v>-14958</v>
      </c>
      <c r="BE21" s="394" t="s">
        <v>18</v>
      </c>
      <c r="BF21" s="349">
        <v>-19502</v>
      </c>
      <c r="BG21" s="470">
        <v>1124</v>
      </c>
      <c r="BH21" s="470">
        <v>3244</v>
      </c>
      <c r="BI21" s="470">
        <v>10460</v>
      </c>
      <c r="BJ21" s="394" t="s">
        <v>18</v>
      </c>
      <c r="BK21" s="349">
        <v>19060</v>
      </c>
    </row>
    <row r="22" spans="2:63">
      <c r="B22" s="258" t="s">
        <v>212</v>
      </c>
      <c r="C22" s="258"/>
      <c r="D22" s="258"/>
      <c r="E22" s="281" t="s">
        <v>125</v>
      </c>
      <c r="F22" s="303">
        <v>308.68200000000002</v>
      </c>
      <c r="G22" s="303">
        <v>2720.058</v>
      </c>
      <c r="H22" s="303">
        <v>3767.7640000000001</v>
      </c>
      <c r="I22" s="225">
        <v>0</v>
      </c>
      <c r="J22" s="192">
        <v>3580.0920000000001</v>
      </c>
      <c r="K22" s="192">
        <v>399.58699999999999</v>
      </c>
      <c r="L22" s="192">
        <v>5366.2730000000001</v>
      </c>
      <c r="M22" s="192">
        <v>5327.31</v>
      </c>
      <c r="N22" s="226">
        <v>0</v>
      </c>
      <c r="O22" s="192">
        <v>5620.8310000000001</v>
      </c>
      <c r="P22" s="192">
        <v>343.48500000000001</v>
      </c>
      <c r="Q22" s="192">
        <v>1020.522</v>
      </c>
      <c r="R22" s="192">
        <v>1507.3589999999999</v>
      </c>
      <c r="S22" s="226">
        <v>0</v>
      </c>
      <c r="T22" s="294">
        <v>3814.8670000000002</v>
      </c>
      <c r="U22" s="192">
        <v>2697.5859999999998</v>
      </c>
      <c r="V22" s="192">
        <v>1463.03</v>
      </c>
      <c r="W22" s="192">
        <v>2093.7139999999999</v>
      </c>
      <c r="X22" s="226">
        <v>0</v>
      </c>
      <c r="Y22" s="294">
        <v>3517</v>
      </c>
      <c r="Z22" s="192">
        <v>265.72399999999999</v>
      </c>
      <c r="AA22" s="303">
        <v>265.72399999999999</v>
      </c>
      <c r="AB22" s="303">
        <v>636.44100000000003</v>
      </c>
      <c r="AC22" s="303">
        <v>636</v>
      </c>
      <c r="AD22" s="192">
        <v>5993</v>
      </c>
      <c r="AE22" s="303">
        <v>5993</v>
      </c>
      <c r="AF22" s="226">
        <v>0</v>
      </c>
      <c r="AG22" s="348">
        <v>6430</v>
      </c>
      <c r="AH22" s="303">
        <v>1566</v>
      </c>
      <c r="AI22" s="303">
        <v>1595</v>
      </c>
      <c r="AJ22" s="303">
        <v>5839</v>
      </c>
      <c r="AK22" s="340" t="s">
        <v>18</v>
      </c>
      <c r="AL22" s="348">
        <v>6508</v>
      </c>
      <c r="AM22" s="303">
        <v>-7034</v>
      </c>
      <c r="AN22" s="303">
        <v>-5222</v>
      </c>
      <c r="AO22" s="303">
        <v>-3420</v>
      </c>
      <c r="AP22" s="394" t="s">
        <v>18</v>
      </c>
      <c r="AQ22" s="303">
        <v>-2259</v>
      </c>
      <c r="AR22" s="303">
        <v>401</v>
      </c>
      <c r="AS22" s="303">
        <v>793</v>
      </c>
      <c r="AT22" s="303">
        <v>1387</v>
      </c>
      <c r="AU22" s="394" t="s">
        <v>18</v>
      </c>
      <c r="AV22" s="303">
        <v>2623</v>
      </c>
      <c r="AW22" s="394">
        <v>-307</v>
      </c>
      <c r="AX22" s="303">
        <v>-135</v>
      </c>
      <c r="AY22" s="303">
        <v>-536</v>
      </c>
      <c r="AZ22" s="394" t="s">
        <v>18</v>
      </c>
      <c r="BA22" s="349">
        <v>501</v>
      </c>
      <c r="BB22" s="398">
        <v>1239</v>
      </c>
      <c r="BC22" s="398">
        <v>-6404</v>
      </c>
      <c r="BD22" s="398">
        <v>-889</v>
      </c>
      <c r="BE22" s="394" t="s">
        <v>18</v>
      </c>
      <c r="BF22" s="349">
        <v>5241</v>
      </c>
      <c r="BG22" s="258">
        <v>633</v>
      </c>
      <c r="BH22" s="258">
        <v>722</v>
      </c>
      <c r="BI22" s="258">
        <v>5430</v>
      </c>
      <c r="BJ22" s="394" t="s">
        <v>18</v>
      </c>
      <c r="BK22" s="349">
        <v>8712</v>
      </c>
    </row>
    <row r="23" spans="2:63">
      <c r="B23" s="258" t="s">
        <v>227</v>
      </c>
      <c r="C23" s="258"/>
      <c r="D23" s="258"/>
      <c r="E23" s="281" t="s">
        <v>125</v>
      </c>
      <c r="F23" s="303">
        <v>400.82</v>
      </c>
      <c r="G23" s="303">
        <v>400.81900000000002</v>
      </c>
      <c r="H23" s="303">
        <v>400.81900000000002</v>
      </c>
      <c r="I23" s="225">
        <v>0</v>
      </c>
      <c r="J23" s="192">
        <v>-427840.66800000001</v>
      </c>
      <c r="K23" s="192">
        <v>0</v>
      </c>
      <c r="L23" s="192">
        <v>0</v>
      </c>
      <c r="M23" s="192">
        <v>0</v>
      </c>
      <c r="N23" s="226">
        <v>0</v>
      </c>
      <c r="O23" s="192">
        <v>0</v>
      </c>
      <c r="P23" s="192">
        <v>0</v>
      </c>
      <c r="Q23" s="192">
        <v>0</v>
      </c>
      <c r="R23" s="192">
        <v>0</v>
      </c>
      <c r="S23" s="226">
        <v>0</v>
      </c>
      <c r="T23" s="288">
        <v>0</v>
      </c>
      <c r="U23" s="192">
        <v>0</v>
      </c>
      <c r="V23" s="192">
        <v>0</v>
      </c>
      <c r="W23" s="192">
        <v>0</v>
      </c>
      <c r="X23" s="226">
        <v>0</v>
      </c>
      <c r="Y23" s="294">
        <v>-18359</v>
      </c>
      <c r="Z23" s="192">
        <v>-17630.522000000001</v>
      </c>
      <c r="AA23" s="294">
        <v>-17481</v>
      </c>
      <c r="AB23" s="294">
        <v>-17481</v>
      </c>
      <c r="AC23" s="294">
        <v>-17481</v>
      </c>
      <c r="AD23" s="192">
        <v>-17481</v>
      </c>
      <c r="AE23" s="294">
        <v>-17481</v>
      </c>
      <c r="AF23" s="226">
        <v>0</v>
      </c>
      <c r="AG23" s="347">
        <v>-17481</v>
      </c>
      <c r="AH23" s="321">
        <v>0</v>
      </c>
      <c r="AI23" s="321" t="s">
        <v>17</v>
      </c>
      <c r="AJ23" s="321">
        <v>0</v>
      </c>
      <c r="AK23" s="338" t="s">
        <v>18</v>
      </c>
      <c r="AL23" s="347">
        <v>-519</v>
      </c>
      <c r="AM23" s="321">
        <v>0</v>
      </c>
      <c r="AN23" s="321">
        <v>1351</v>
      </c>
      <c r="AO23" s="321">
        <v>2823</v>
      </c>
      <c r="AP23" s="360" t="s">
        <v>18</v>
      </c>
      <c r="AQ23" s="349">
        <v>0</v>
      </c>
      <c r="AR23" s="349">
        <v>0</v>
      </c>
      <c r="AS23" s="349">
        <v>0</v>
      </c>
      <c r="AT23" s="303">
        <v>0</v>
      </c>
      <c r="AU23" s="394" t="s">
        <v>18</v>
      </c>
      <c r="AV23" s="349">
        <v>0</v>
      </c>
      <c r="AW23" s="349">
        <v>0</v>
      </c>
      <c r="AX23" s="349">
        <v>0</v>
      </c>
      <c r="AY23" s="425">
        <v>-186225</v>
      </c>
      <c r="AZ23" s="394" t="s">
        <v>18</v>
      </c>
      <c r="BA23" s="349">
        <v>-186225</v>
      </c>
      <c r="BB23" s="398">
        <v>-16410</v>
      </c>
      <c r="BC23" s="398">
        <v>-16410</v>
      </c>
      <c r="BD23" s="398">
        <v>-16410</v>
      </c>
      <c r="BE23" s="394" t="s">
        <v>18</v>
      </c>
      <c r="BF23" s="349">
        <v>-16410</v>
      </c>
      <c r="BG23" s="338" t="s">
        <v>18</v>
      </c>
      <c r="BH23" s="338">
        <v>-3000</v>
      </c>
      <c r="BI23" s="338">
        <v>-3000</v>
      </c>
      <c r="BJ23" s="394" t="s">
        <v>18</v>
      </c>
      <c r="BK23" s="349">
        <v>-3000</v>
      </c>
    </row>
    <row r="24" spans="2:63" s="258" customFormat="1">
      <c r="B24" s="258" t="s">
        <v>264</v>
      </c>
      <c r="E24" s="281" t="s">
        <v>125</v>
      </c>
      <c r="F24" s="303">
        <v>237.68199999999999</v>
      </c>
      <c r="G24" s="303">
        <v>364.24799999999999</v>
      </c>
      <c r="H24" s="303">
        <v>417.18700000000001</v>
      </c>
      <c r="I24" s="225">
        <v>0</v>
      </c>
      <c r="J24" s="192">
        <v>245573.288</v>
      </c>
      <c r="K24" s="192">
        <v>1371.665</v>
      </c>
      <c r="L24" s="192">
        <v>1912.153</v>
      </c>
      <c r="M24" s="192">
        <v>6187.38</v>
      </c>
      <c r="N24" s="226">
        <v>0</v>
      </c>
      <c r="O24" s="192">
        <v>23601.948</v>
      </c>
      <c r="P24" s="192">
        <v>141.767</v>
      </c>
      <c r="Q24" s="192">
        <v>3398.6384553100002</v>
      </c>
      <c r="R24" s="192">
        <v>5541.0640000000003</v>
      </c>
      <c r="S24" s="226">
        <v>0</v>
      </c>
      <c r="T24" s="294">
        <v>24660</v>
      </c>
      <c r="U24" s="192">
        <v>1058.9459999999999</v>
      </c>
      <c r="V24" s="192">
        <v>39700.582999999999</v>
      </c>
      <c r="W24" s="192">
        <v>41603.03</v>
      </c>
      <c r="X24" s="226">
        <v>0</v>
      </c>
      <c r="Y24" s="294">
        <v>165522</v>
      </c>
      <c r="Z24" s="192">
        <v>367.76100000000002</v>
      </c>
      <c r="AA24" s="303">
        <v>367.76100000000002</v>
      </c>
      <c r="AB24" s="303">
        <v>25240.41</v>
      </c>
      <c r="AC24" s="303">
        <v>25240</v>
      </c>
      <c r="AD24" s="192">
        <v>149810</v>
      </c>
      <c r="AE24" s="303">
        <v>130922</v>
      </c>
      <c r="AF24" s="226">
        <v>0</v>
      </c>
      <c r="AG24" s="348">
        <v>150751</v>
      </c>
      <c r="AH24" s="303">
        <v>61139</v>
      </c>
      <c r="AI24" s="303">
        <v>225402</v>
      </c>
      <c r="AJ24" s="303">
        <v>227448</v>
      </c>
      <c r="AK24" s="340" t="s">
        <v>18</v>
      </c>
      <c r="AL24" s="348">
        <v>243694</v>
      </c>
      <c r="AM24" s="303">
        <v>-6</v>
      </c>
      <c r="AN24" s="303">
        <v>3774</v>
      </c>
      <c r="AO24" s="303">
        <v>7291</v>
      </c>
      <c r="AP24" s="394" t="s">
        <v>18</v>
      </c>
      <c r="AQ24" s="303">
        <v>20724</v>
      </c>
      <c r="AR24" s="303">
        <v>47</v>
      </c>
      <c r="AS24" s="294">
        <v>-630</v>
      </c>
      <c r="AT24" s="303">
        <v>-229</v>
      </c>
      <c r="AU24" s="394" t="s">
        <v>18</v>
      </c>
      <c r="AV24" s="303">
        <v>708</v>
      </c>
      <c r="AW24" s="394">
        <v>310</v>
      </c>
      <c r="AX24" s="303">
        <v>139275</v>
      </c>
      <c r="AY24" s="303">
        <v>200778</v>
      </c>
      <c r="AZ24" s="394" t="s">
        <v>18</v>
      </c>
      <c r="BA24" s="349">
        <v>230580</v>
      </c>
      <c r="BB24" s="398">
        <v>0</v>
      </c>
      <c r="BC24" s="398">
        <v>16824</v>
      </c>
      <c r="BD24" s="398">
        <v>47445</v>
      </c>
      <c r="BE24" s="394" t="s">
        <v>18</v>
      </c>
      <c r="BF24" s="349">
        <v>69733</v>
      </c>
      <c r="BG24" s="470">
        <v>22548</v>
      </c>
      <c r="BH24" s="470">
        <v>19463</v>
      </c>
      <c r="BI24" s="470">
        <v>26613</v>
      </c>
      <c r="BJ24" s="394" t="s">
        <v>18</v>
      </c>
      <c r="BK24" s="349">
        <v>35762</v>
      </c>
    </row>
    <row r="25" spans="2:63" s="258" customFormat="1">
      <c r="B25" s="258" t="s">
        <v>265</v>
      </c>
      <c r="E25" s="281" t="s">
        <v>125</v>
      </c>
      <c r="F25" s="407">
        <v>0</v>
      </c>
      <c r="G25" s="407">
        <v>0</v>
      </c>
      <c r="H25" s="407">
        <v>0</v>
      </c>
      <c r="I25" s="407">
        <v>0</v>
      </c>
      <c r="J25" s="192">
        <v>0</v>
      </c>
      <c r="K25" s="192"/>
      <c r="L25" s="192"/>
      <c r="M25" s="192"/>
      <c r="N25" s="226"/>
      <c r="O25" s="192">
        <v>0</v>
      </c>
      <c r="P25" s="192">
        <v>0</v>
      </c>
      <c r="Q25" s="192"/>
      <c r="R25" s="192"/>
      <c r="S25" s="226">
        <v>0</v>
      </c>
      <c r="T25" s="288">
        <v>0</v>
      </c>
      <c r="U25" s="192"/>
      <c r="V25" s="192"/>
      <c r="W25" s="192"/>
      <c r="X25" s="226">
        <v>0</v>
      </c>
      <c r="Y25" s="226">
        <v>0</v>
      </c>
      <c r="Z25" s="192"/>
      <c r="AA25" s="303"/>
      <c r="AB25" s="303"/>
      <c r="AC25" s="307"/>
      <c r="AD25" s="321">
        <v>0</v>
      </c>
      <c r="AE25" s="307">
        <v>18888</v>
      </c>
      <c r="AF25" s="321">
        <v>0</v>
      </c>
      <c r="AG25" s="432">
        <v>57068</v>
      </c>
      <c r="AH25" s="321">
        <v>0</v>
      </c>
      <c r="AI25" s="321">
        <v>0</v>
      </c>
      <c r="AJ25" s="303">
        <v>19692</v>
      </c>
      <c r="AK25" s="340" t="s">
        <v>18</v>
      </c>
      <c r="AL25" s="432">
        <v>19807</v>
      </c>
      <c r="AM25" s="321">
        <v>19800</v>
      </c>
      <c r="AN25" s="321">
        <v>19800</v>
      </c>
      <c r="AO25" s="321">
        <v>79083</v>
      </c>
      <c r="AP25" s="338" t="s">
        <v>18</v>
      </c>
      <c r="AQ25" s="321">
        <v>79083</v>
      </c>
      <c r="AR25" s="349">
        <v>0</v>
      </c>
      <c r="AS25" s="349">
        <v>0</v>
      </c>
      <c r="AT25" s="349">
        <v>0</v>
      </c>
      <c r="AU25" s="360" t="s">
        <v>18</v>
      </c>
      <c r="AV25" s="321">
        <v>12113</v>
      </c>
      <c r="AW25" s="349">
        <v>0</v>
      </c>
      <c r="AX25" s="349">
        <v>0</v>
      </c>
      <c r="AY25" s="349">
        <v>0</v>
      </c>
      <c r="AZ25" s="360" t="s">
        <v>18</v>
      </c>
      <c r="BA25" s="349">
        <v>0</v>
      </c>
      <c r="BB25" s="398">
        <v>0</v>
      </c>
      <c r="BC25" s="398">
        <v>0</v>
      </c>
      <c r="BD25" s="398">
        <v>0</v>
      </c>
      <c r="BE25" s="394" t="s">
        <v>18</v>
      </c>
      <c r="BF25" s="360" t="s">
        <v>18</v>
      </c>
      <c r="BG25" s="398">
        <v>0</v>
      </c>
      <c r="BH25" s="398">
        <v>0</v>
      </c>
      <c r="BI25" s="398">
        <v>0</v>
      </c>
      <c r="BJ25" s="394" t="s">
        <v>18</v>
      </c>
      <c r="BK25" s="360" t="s">
        <v>18</v>
      </c>
    </row>
    <row r="26" spans="2:63" s="258" customFormat="1">
      <c r="B26" s="258" t="s">
        <v>266</v>
      </c>
      <c r="E26" s="281" t="s">
        <v>125</v>
      </c>
      <c r="F26" s="288">
        <v>0</v>
      </c>
      <c r="G26" s="288">
        <v>0</v>
      </c>
      <c r="H26" s="288">
        <v>0</v>
      </c>
      <c r="I26" s="225">
        <v>0</v>
      </c>
      <c r="J26" s="192">
        <v>0</v>
      </c>
      <c r="K26" s="192">
        <v>5941.1450000000004</v>
      </c>
      <c r="L26" s="192">
        <v>27482.877</v>
      </c>
      <c r="M26" s="192">
        <v>42346.718999999997</v>
      </c>
      <c r="N26" s="226">
        <v>0</v>
      </c>
      <c r="O26" s="192">
        <v>0</v>
      </c>
      <c r="P26" s="192">
        <v>0</v>
      </c>
      <c r="Q26" s="192">
        <v>215.20699999999999</v>
      </c>
      <c r="R26" s="192">
        <v>9716.4709999999995</v>
      </c>
      <c r="S26" s="226">
        <v>0</v>
      </c>
      <c r="T26" s="294">
        <v>711</v>
      </c>
      <c r="U26" s="192">
        <v>0</v>
      </c>
      <c r="V26" s="192">
        <v>2091.0120000000002</v>
      </c>
      <c r="W26" s="192">
        <v>2280.663</v>
      </c>
      <c r="X26" s="226">
        <v>0</v>
      </c>
      <c r="Y26" s="294">
        <v>2291</v>
      </c>
      <c r="Z26" s="192">
        <v>0</v>
      </c>
      <c r="AA26" s="307">
        <v>0</v>
      </c>
      <c r="AB26" s="307">
        <v>0</v>
      </c>
      <c r="AC26" s="307">
        <v>0</v>
      </c>
      <c r="AD26" s="192">
        <v>0</v>
      </c>
      <c r="AE26" s="321">
        <v>0</v>
      </c>
      <c r="AF26" s="321">
        <v>0</v>
      </c>
      <c r="AG26" s="432">
        <v>0</v>
      </c>
      <c r="AH26" s="321">
        <v>0</v>
      </c>
      <c r="AI26" s="321">
        <v>0</v>
      </c>
      <c r="AJ26" s="321">
        <v>0</v>
      </c>
      <c r="AK26" s="338" t="s">
        <v>18</v>
      </c>
      <c r="AL26" s="349">
        <v>0</v>
      </c>
      <c r="AM26" s="349">
        <v>0</v>
      </c>
      <c r="AN26" s="349">
        <v>0</v>
      </c>
      <c r="AO26" s="349">
        <v>0</v>
      </c>
      <c r="AP26" s="360" t="s">
        <v>18</v>
      </c>
      <c r="AQ26" s="349">
        <v>0</v>
      </c>
      <c r="AR26" s="349">
        <v>0</v>
      </c>
      <c r="AS26" s="349">
        <v>0</v>
      </c>
      <c r="AT26" s="349">
        <v>0</v>
      </c>
      <c r="AU26" s="349">
        <v>0</v>
      </c>
      <c r="AV26" s="349">
        <v>0</v>
      </c>
      <c r="AW26" s="349">
        <v>0</v>
      </c>
      <c r="AX26" s="349">
        <v>0</v>
      </c>
      <c r="AY26" s="349">
        <v>0</v>
      </c>
      <c r="AZ26" s="360" t="s">
        <v>18</v>
      </c>
      <c r="BA26" s="349">
        <v>0</v>
      </c>
      <c r="BB26" s="398">
        <v>0</v>
      </c>
      <c r="BC26" s="398">
        <v>0</v>
      </c>
      <c r="BD26" s="398">
        <v>0</v>
      </c>
      <c r="BE26" s="394" t="s">
        <v>18</v>
      </c>
      <c r="BF26" s="360" t="s">
        <v>18</v>
      </c>
      <c r="BG26" s="398">
        <v>0</v>
      </c>
      <c r="BH26" s="398">
        <v>0</v>
      </c>
      <c r="BI26" s="398">
        <v>0</v>
      </c>
      <c r="BJ26" s="394" t="s">
        <v>18</v>
      </c>
      <c r="BK26" s="360" t="s">
        <v>18</v>
      </c>
    </row>
    <row r="27" spans="2:63" s="258" customFormat="1">
      <c r="B27" s="258" t="s">
        <v>267</v>
      </c>
      <c r="E27" s="281" t="s">
        <v>125</v>
      </c>
      <c r="F27" s="407">
        <v>0</v>
      </c>
      <c r="G27" s="407">
        <v>0</v>
      </c>
      <c r="H27" s="407">
        <v>0</v>
      </c>
      <c r="I27" s="407">
        <v>0</v>
      </c>
      <c r="J27" s="192">
        <v>0</v>
      </c>
      <c r="K27" s="192"/>
      <c r="L27" s="192"/>
      <c r="M27" s="192"/>
      <c r="N27" s="226"/>
      <c r="O27" s="192">
        <v>0</v>
      </c>
      <c r="P27" s="192">
        <v>0</v>
      </c>
      <c r="Q27" s="192"/>
      <c r="R27" s="192"/>
      <c r="S27" s="226">
        <v>0</v>
      </c>
      <c r="T27" s="288">
        <v>0</v>
      </c>
      <c r="U27" s="192"/>
      <c r="V27" s="192"/>
      <c r="W27" s="192"/>
      <c r="X27" s="226">
        <v>0</v>
      </c>
      <c r="Y27" s="192">
        <v>0</v>
      </c>
      <c r="Z27" s="192"/>
      <c r="AA27" s="303">
        <v>0</v>
      </c>
      <c r="AB27" s="303">
        <v>0</v>
      </c>
      <c r="AC27" s="307">
        <v>0</v>
      </c>
      <c r="AD27" s="192">
        <v>0</v>
      </c>
      <c r="AE27" s="321">
        <v>0</v>
      </c>
      <c r="AF27" s="321">
        <v>0</v>
      </c>
      <c r="AG27" s="432">
        <v>0</v>
      </c>
      <c r="AH27" s="303">
        <v>38000</v>
      </c>
      <c r="AI27" s="303">
        <v>38000</v>
      </c>
      <c r="AJ27" s="303">
        <v>38000</v>
      </c>
      <c r="AK27" s="340" t="s">
        <v>18</v>
      </c>
      <c r="AL27" s="432">
        <v>30654</v>
      </c>
      <c r="AM27" s="349">
        <v>0</v>
      </c>
      <c r="AN27" s="349">
        <v>0</v>
      </c>
      <c r="AO27" s="349">
        <v>0</v>
      </c>
      <c r="AP27" s="360" t="s">
        <v>18</v>
      </c>
      <c r="AQ27" s="349">
        <v>64</v>
      </c>
      <c r="AR27" s="349">
        <v>0</v>
      </c>
      <c r="AS27" s="349">
        <v>0</v>
      </c>
      <c r="AT27" s="349">
        <v>0</v>
      </c>
      <c r="AU27" s="360" t="s">
        <v>18</v>
      </c>
      <c r="AV27" s="349">
        <v>0</v>
      </c>
      <c r="AW27" s="360" t="s">
        <v>18</v>
      </c>
      <c r="AX27" s="349">
        <v>0</v>
      </c>
      <c r="AY27" s="349">
        <v>0</v>
      </c>
      <c r="AZ27" s="360" t="s">
        <v>18</v>
      </c>
      <c r="BA27" s="349">
        <v>0</v>
      </c>
      <c r="BB27" s="398">
        <v>0</v>
      </c>
      <c r="BC27" s="398">
        <v>0</v>
      </c>
      <c r="BD27" s="398">
        <v>0</v>
      </c>
      <c r="BE27" s="394" t="s">
        <v>18</v>
      </c>
      <c r="BF27" s="360" t="s">
        <v>18</v>
      </c>
      <c r="BG27" s="398">
        <v>0</v>
      </c>
      <c r="BH27" s="398">
        <v>0</v>
      </c>
      <c r="BI27" s="398">
        <v>0</v>
      </c>
      <c r="BJ27" s="394" t="s">
        <v>18</v>
      </c>
      <c r="BK27" s="360" t="s">
        <v>18</v>
      </c>
    </row>
    <row r="28" spans="2:63">
      <c r="B28" s="258" t="s">
        <v>268</v>
      </c>
      <c r="C28" s="258"/>
      <c r="D28" s="258"/>
      <c r="E28" s="281" t="s">
        <v>125</v>
      </c>
      <c r="F28" s="288">
        <v>0</v>
      </c>
      <c r="G28" s="288">
        <v>0</v>
      </c>
      <c r="H28" s="288">
        <v>0</v>
      </c>
      <c r="I28" s="225">
        <v>0</v>
      </c>
      <c r="J28" s="192">
        <v>9342.1980000000003</v>
      </c>
      <c r="K28" s="192">
        <v>0</v>
      </c>
      <c r="L28" s="192">
        <v>0</v>
      </c>
      <c r="M28" s="192">
        <v>0</v>
      </c>
      <c r="N28" s="226">
        <v>0</v>
      </c>
      <c r="O28" s="192">
        <v>5503.3789999999999</v>
      </c>
      <c r="P28" s="192">
        <v>-14686.162</v>
      </c>
      <c r="Q28" s="192">
        <v>-14686.162</v>
      </c>
      <c r="R28" s="192">
        <v>-14686.162</v>
      </c>
      <c r="S28" s="226">
        <v>0</v>
      </c>
      <c r="T28" s="294">
        <v>-14845</v>
      </c>
      <c r="U28" s="192">
        <v>0</v>
      </c>
      <c r="V28" s="192">
        <v>0</v>
      </c>
      <c r="W28" s="192">
        <v>0</v>
      </c>
      <c r="X28" s="226">
        <v>0</v>
      </c>
      <c r="Y28" s="192">
        <v>0</v>
      </c>
      <c r="Z28" s="192">
        <v>0</v>
      </c>
      <c r="AA28" s="307">
        <v>0</v>
      </c>
      <c r="AB28" s="307">
        <v>0</v>
      </c>
      <c r="AC28" s="307">
        <v>0</v>
      </c>
      <c r="AD28" s="192">
        <v>0</v>
      </c>
      <c r="AE28" s="192">
        <v>0</v>
      </c>
      <c r="AF28" s="226">
        <v>0</v>
      </c>
      <c r="AG28" s="432">
        <v>0</v>
      </c>
      <c r="AH28" s="321">
        <v>0</v>
      </c>
      <c r="AI28" s="321">
        <v>0</v>
      </c>
      <c r="AJ28" s="321">
        <v>0</v>
      </c>
      <c r="AK28" s="338" t="s">
        <v>18</v>
      </c>
      <c r="AL28" s="349">
        <v>0</v>
      </c>
      <c r="AM28" s="349">
        <v>0</v>
      </c>
      <c r="AN28" s="349">
        <v>0</v>
      </c>
      <c r="AO28" s="349">
        <v>0</v>
      </c>
      <c r="AP28" s="360" t="s">
        <v>18</v>
      </c>
      <c r="AQ28" s="349">
        <v>0</v>
      </c>
      <c r="AR28" s="349">
        <v>0</v>
      </c>
      <c r="AS28" s="349">
        <v>0</v>
      </c>
      <c r="AT28" s="349">
        <v>0</v>
      </c>
      <c r="AU28" s="360" t="s">
        <v>18</v>
      </c>
      <c r="AV28" s="360" t="s">
        <v>18</v>
      </c>
      <c r="AW28" s="360" t="s">
        <v>18</v>
      </c>
      <c r="AX28" s="349">
        <v>0</v>
      </c>
      <c r="AY28" s="349">
        <v>0</v>
      </c>
      <c r="AZ28" s="360" t="s">
        <v>18</v>
      </c>
      <c r="BA28" s="349">
        <v>0</v>
      </c>
      <c r="BB28" s="398">
        <v>0</v>
      </c>
      <c r="BC28" s="398">
        <v>0</v>
      </c>
      <c r="BD28" s="398">
        <v>0</v>
      </c>
      <c r="BE28" s="394" t="s">
        <v>18</v>
      </c>
      <c r="BF28" s="360" t="s">
        <v>18</v>
      </c>
      <c r="BG28" s="398">
        <v>0</v>
      </c>
      <c r="BH28" s="398">
        <v>0</v>
      </c>
      <c r="BI28" s="398">
        <v>0</v>
      </c>
      <c r="BJ28" s="394" t="s">
        <v>18</v>
      </c>
      <c r="BK28" s="360" t="s">
        <v>18</v>
      </c>
    </row>
    <row r="29" spans="2:63">
      <c r="B29" s="258" t="s">
        <v>269</v>
      </c>
      <c r="C29" s="258"/>
      <c r="D29" s="258"/>
      <c r="E29" s="281" t="s">
        <v>125</v>
      </c>
      <c r="F29" s="288">
        <v>0</v>
      </c>
      <c r="G29" s="288">
        <v>0</v>
      </c>
      <c r="H29" s="288">
        <v>0</v>
      </c>
      <c r="I29" s="225">
        <v>0</v>
      </c>
      <c r="J29" s="192">
        <v>51548.508000000002</v>
      </c>
      <c r="K29" s="192">
        <v>0</v>
      </c>
      <c r="L29" s="192">
        <v>6936.3230000000003</v>
      </c>
      <c r="M29" s="192">
        <v>-13361.794</v>
      </c>
      <c r="N29" s="226">
        <v>0</v>
      </c>
      <c r="O29" s="192">
        <v>-3417.616</v>
      </c>
      <c r="P29" s="192">
        <v>0</v>
      </c>
      <c r="Q29" s="192">
        <v>-26414.367999999999</v>
      </c>
      <c r="R29" s="192">
        <v>-26414.366999999998</v>
      </c>
      <c r="S29" s="226">
        <v>0</v>
      </c>
      <c r="T29" s="294">
        <v>-24158</v>
      </c>
      <c r="U29" s="192">
        <v>-27.29</v>
      </c>
      <c r="V29" s="192">
        <v>1125.8040000000001</v>
      </c>
      <c r="W29" s="192">
        <v>-794.95500000000004</v>
      </c>
      <c r="X29" s="226">
        <v>0</v>
      </c>
      <c r="Y29" s="294">
        <v>4215</v>
      </c>
      <c r="Z29" s="192">
        <v>0</v>
      </c>
      <c r="AA29" s="307">
        <v>0</v>
      </c>
      <c r="AB29" s="307">
        <v>11008.476000000001</v>
      </c>
      <c r="AC29" s="307">
        <v>0</v>
      </c>
      <c r="AD29" s="192">
        <v>15165</v>
      </c>
      <c r="AE29" s="192">
        <v>0</v>
      </c>
      <c r="AF29" s="226">
        <v>0</v>
      </c>
      <c r="AG29" s="348">
        <v>15703</v>
      </c>
      <c r="AH29" s="321">
        <v>0</v>
      </c>
      <c r="AI29" s="321">
        <v>0</v>
      </c>
      <c r="AJ29" s="321">
        <v>0</v>
      </c>
      <c r="AK29" s="338" t="s">
        <v>18</v>
      </c>
      <c r="AL29" s="349">
        <v>6435</v>
      </c>
      <c r="AM29" s="349">
        <v>0</v>
      </c>
      <c r="AN29" s="349">
        <v>0</v>
      </c>
      <c r="AO29" s="349">
        <v>0</v>
      </c>
      <c r="AP29" s="360" t="s">
        <v>18</v>
      </c>
      <c r="AQ29" s="349">
        <v>-5144</v>
      </c>
      <c r="AR29" s="349">
        <v>0</v>
      </c>
      <c r="AS29" s="349">
        <v>0</v>
      </c>
      <c r="AT29" s="349">
        <v>0</v>
      </c>
      <c r="AU29" s="360" t="s">
        <v>18</v>
      </c>
      <c r="AV29" s="349">
        <v>-1942</v>
      </c>
      <c r="AW29" s="360" t="s">
        <v>18</v>
      </c>
      <c r="AX29" s="349">
        <v>0</v>
      </c>
      <c r="AY29" s="349">
        <v>0</v>
      </c>
      <c r="AZ29" s="360" t="s">
        <v>18</v>
      </c>
      <c r="BA29" s="349">
        <v>-282</v>
      </c>
      <c r="BB29" s="398">
        <v>0</v>
      </c>
      <c r="BC29" s="398">
        <v>0</v>
      </c>
      <c r="BD29" s="398">
        <v>0</v>
      </c>
      <c r="BE29" s="394" t="s">
        <v>18</v>
      </c>
      <c r="BF29" s="349">
        <v>7063</v>
      </c>
      <c r="BG29" s="398">
        <v>0</v>
      </c>
      <c r="BH29" s="398">
        <v>0</v>
      </c>
      <c r="BI29" s="398">
        <v>0</v>
      </c>
      <c r="BJ29" s="394" t="s">
        <v>18</v>
      </c>
      <c r="BK29" s="349">
        <v>3458</v>
      </c>
    </row>
    <row r="30" spans="2:63">
      <c r="B30" s="258" t="s">
        <v>270</v>
      </c>
      <c r="C30" s="258"/>
      <c r="D30" s="258"/>
      <c r="E30" s="281" t="s">
        <v>125</v>
      </c>
      <c r="F30" s="407">
        <v>0</v>
      </c>
      <c r="G30" s="407">
        <v>0</v>
      </c>
      <c r="H30" s="407">
        <v>0</v>
      </c>
      <c r="I30" s="407">
        <v>0</v>
      </c>
      <c r="J30" s="192">
        <v>0</v>
      </c>
      <c r="K30" s="288">
        <v>0</v>
      </c>
      <c r="L30" s="288">
        <v>0</v>
      </c>
      <c r="M30" s="288">
        <v>0</v>
      </c>
      <c r="N30" s="307">
        <v>0</v>
      </c>
      <c r="O30" s="307">
        <v>0</v>
      </c>
      <c r="P30" s="192">
        <v>0</v>
      </c>
      <c r="Q30" s="288">
        <v>0</v>
      </c>
      <c r="R30" s="288">
        <v>0</v>
      </c>
      <c r="S30" s="226">
        <v>0</v>
      </c>
      <c r="T30" s="294">
        <v>7923</v>
      </c>
      <c r="U30" s="192">
        <v>0</v>
      </c>
      <c r="V30" s="192">
        <v>0</v>
      </c>
      <c r="W30" s="192">
        <v>0</v>
      </c>
      <c r="X30" s="307">
        <v>0</v>
      </c>
      <c r="Y30" s="192">
        <v>0</v>
      </c>
      <c r="Z30" s="288"/>
      <c r="AA30" s="307">
        <v>0</v>
      </c>
      <c r="AB30" s="307">
        <v>0</v>
      </c>
      <c r="AC30" s="307">
        <v>0</v>
      </c>
      <c r="AD30" s="303"/>
      <c r="AE30" s="192">
        <v>0</v>
      </c>
      <c r="AF30" s="307">
        <v>0</v>
      </c>
      <c r="AG30" s="349">
        <v>0</v>
      </c>
      <c r="AH30" s="321">
        <v>0</v>
      </c>
      <c r="AI30" s="321">
        <v>0</v>
      </c>
      <c r="AJ30" s="321">
        <v>0</v>
      </c>
      <c r="AK30" s="338" t="s">
        <v>18</v>
      </c>
      <c r="AL30" s="349">
        <v>0</v>
      </c>
      <c r="AM30" s="349">
        <v>0</v>
      </c>
      <c r="AN30" s="349">
        <v>0</v>
      </c>
      <c r="AO30" s="349">
        <v>0</v>
      </c>
      <c r="AP30" s="360" t="s">
        <v>18</v>
      </c>
      <c r="AQ30" s="349">
        <v>0</v>
      </c>
      <c r="AR30" s="349">
        <v>0</v>
      </c>
      <c r="AS30" s="349">
        <v>0</v>
      </c>
      <c r="AT30" s="349">
        <v>0</v>
      </c>
      <c r="AU30" s="360" t="s">
        <v>18</v>
      </c>
      <c r="AV30" s="360" t="s">
        <v>18</v>
      </c>
      <c r="AW30" s="360" t="s">
        <v>18</v>
      </c>
      <c r="AX30" s="349">
        <v>0</v>
      </c>
      <c r="AY30" s="349">
        <v>0</v>
      </c>
      <c r="AZ30" s="360" t="s">
        <v>18</v>
      </c>
      <c r="BA30" s="349">
        <v>0</v>
      </c>
      <c r="BB30" s="398">
        <v>0</v>
      </c>
      <c r="BC30" s="398">
        <v>0</v>
      </c>
      <c r="BD30" s="398">
        <v>0</v>
      </c>
      <c r="BE30" s="394" t="s">
        <v>18</v>
      </c>
      <c r="BF30" s="360" t="s">
        <v>18</v>
      </c>
      <c r="BG30" s="398">
        <v>0</v>
      </c>
      <c r="BH30" s="398">
        <v>0</v>
      </c>
      <c r="BI30" s="398">
        <v>0</v>
      </c>
      <c r="BJ30" s="394" t="s">
        <v>18</v>
      </c>
      <c r="BK30" s="360" t="s">
        <v>18</v>
      </c>
    </row>
    <row r="31" spans="2:63">
      <c r="B31" s="258" t="s">
        <v>218</v>
      </c>
      <c r="C31" s="258"/>
      <c r="D31" s="258"/>
      <c r="E31" s="281" t="s">
        <v>125</v>
      </c>
      <c r="F31" s="288">
        <v>0</v>
      </c>
      <c r="G31" s="288">
        <v>0</v>
      </c>
      <c r="H31" s="303">
        <v>11025.735000000001</v>
      </c>
      <c r="I31" s="225">
        <v>0</v>
      </c>
      <c r="J31" s="192">
        <v>10969.791999999999</v>
      </c>
      <c r="K31" s="192">
        <v>0</v>
      </c>
      <c r="L31" s="192">
        <v>0</v>
      </c>
      <c r="M31" s="192">
        <v>0</v>
      </c>
      <c r="N31" s="226">
        <v>0</v>
      </c>
      <c r="O31" s="192">
        <v>1346.4469999999999</v>
      </c>
      <c r="P31" s="192">
        <v>0</v>
      </c>
      <c r="Q31" s="192">
        <v>0</v>
      </c>
      <c r="R31" s="192">
        <v>0</v>
      </c>
      <c r="S31" s="226">
        <v>0</v>
      </c>
      <c r="T31" s="288">
        <v>0</v>
      </c>
      <c r="U31" s="192">
        <v>0</v>
      </c>
      <c r="V31" s="192">
        <v>0</v>
      </c>
      <c r="W31" s="192">
        <v>0</v>
      </c>
      <c r="X31" s="226">
        <v>0</v>
      </c>
      <c r="Y31" s="192">
        <v>0</v>
      </c>
      <c r="Z31" s="192">
        <v>0</v>
      </c>
      <c r="AA31" s="307">
        <v>0</v>
      </c>
      <c r="AB31" s="307">
        <v>0</v>
      </c>
      <c r="AC31" s="307">
        <v>0</v>
      </c>
      <c r="AD31" s="192">
        <v>0</v>
      </c>
      <c r="AE31" s="192">
        <v>0</v>
      </c>
      <c r="AF31" s="226">
        <v>0</v>
      </c>
      <c r="AG31" s="432">
        <v>0</v>
      </c>
      <c r="AH31" s="321">
        <v>0</v>
      </c>
      <c r="AI31" s="321">
        <v>0</v>
      </c>
      <c r="AJ31" s="321">
        <v>0</v>
      </c>
      <c r="AK31" s="338" t="s">
        <v>18</v>
      </c>
      <c r="AL31" s="349">
        <v>0</v>
      </c>
      <c r="AM31" s="349">
        <v>0</v>
      </c>
      <c r="AN31" s="349">
        <v>0</v>
      </c>
      <c r="AO31" s="349">
        <v>0</v>
      </c>
      <c r="AP31" s="360" t="s">
        <v>18</v>
      </c>
      <c r="AQ31" s="349">
        <v>0</v>
      </c>
      <c r="AR31" s="349">
        <v>0</v>
      </c>
      <c r="AS31" s="349">
        <v>0</v>
      </c>
      <c r="AT31" s="349">
        <v>0</v>
      </c>
      <c r="AU31" s="360" t="s">
        <v>18</v>
      </c>
      <c r="AV31" s="360" t="s">
        <v>18</v>
      </c>
      <c r="AW31" s="360" t="s">
        <v>18</v>
      </c>
      <c r="AX31" s="349">
        <v>0</v>
      </c>
      <c r="AY31" s="349">
        <v>0</v>
      </c>
      <c r="AZ31" s="360" t="s">
        <v>18</v>
      </c>
      <c r="BA31" s="349">
        <v>0</v>
      </c>
      <c r="BB31" s="398">
        <v>0</v>
      </c>
      <c r="BC31" s="398">
        <v>0</v>
      </c>
      <c r="BD31" s="398">
        <v>0</v>
      </c>
      <c r="BE31" s="394" t="s">
        <v>18</v>
      </c>
      <c r="BF31" s="360" t="s">
        <v>18</v>
      </c>
      <c r="BG31" s="398">
        <v>0</v>
      </c>
      <c r="BH31" s="398">
        <v>0</v>
      </c>
      <c r="BI31" s="398">
        <v>0</v>
      </c>
      <c r="BJ31" s="394" t="s">
        <v>18</v>
      </c>
      <c r="BK31" s="360" t="s">
        <v>18</v>
      </c>
    </row>
    <row r="32" spans="2:63" s="258" customFormat="1">
      <c r="B32" s="258" t="s">
        <v>217</v>
      </c>
      <c r="E32" s="281" t="s">
        <v>125</v>
      </c>
      <c r="F32" s="288">
        <v>0</v>
      </c>
      <c r="G32" s="288">
        <v>0</v>
      </c>
      <c r="H32" s="288">
        <v>0</v>
      </c>
      <c r="I32" s="225">
        <v>0</v>
      </c>
      <c r="J32" s="192">
        <v>85.744</v>
      </c>
      <c r="K32" s="192">
        <v>0</v>
      </c>
      <c r="L32" s="192">
        <v>0</v>
      </c>
      <c r="M32" s="192">
        <v>0</v>
      </c>
      <c r="N32" s="226">
        <v>0</v>
      </c>
      <c r="O32" s="192">
        <v>92.600999999999999</v>
      </c>
      <c r="P32" s="192">
        <v>0</v>
      </c>
      <c r="Q32" s="192">
        <v>0</v>
      </c>
      <c r="R32" s="192">
        <v>0</v>
      </c>
      <c r="S32" s="226">
        <v>0</v>
      </c>
      <c r="T32" s="288">
        <v>68</v>
      </c>
      <c r="U32" s="192">
        <v>0</v>
      </c>
      <c r="V32" s="192">
        <v>0</v>
      </c>
      <c r="W32" s="192">
        <v>0</v>
      </c>
      <c r="X32" s="226">
        <v>0</v>
      </c>
      <c r="Y32" s="288">
        <v>168</v>
      </c>
      <c r="Z32" s="192">
        <v>3.7360000000000002</v>
      </c>
      <c r="AA32" s="307">
        <v>0</v>
      </c>
      <c r="AB32" s="307">
        <v>3.7360000000000002</v>
      </c>
      <c r="AC32" s="307">
        <v>0</v>
      </c>
      <c r="AD32" s="192">
        <v>4</v>
      </c>
      <c r="AE32" s="192">
        <v>0</v>
      </c>
      <c r="AF32" s="226">
        <v>0</v>
      </c>
      <c r="AG32" s="432">
        <v>0</v>
      </c>
      <c r="AH32" s="321">
        <v>0</v>
      </c>
      <c r="AI32" s="321">
        <v>0</v>
      </c>
      <c r="AJ32" s="321">
        <v>0</v>
      </c>
      <c r="AK32" s="338" t="s">
        <v>18</v>
      </c>
      <c r="AL32" s="349">
        <v>0</v>
      </c>
      <c r="AM32" s="349">
        <v>0</v>
      </c>
      <c r="AN32" s="349">
        <v>0</v>
      </c>
      <c r="AO32" s="349">
        <v>0</v>
      </c>
      <c r="AP32" s="360" t="s">
        <v>18</v>
      </c>
      <c r="AQ32" s="349">
        <v>0</v>
      </c>
      <c r="AR32" s="349">
        <v>0</v>
      </c>
      <c r="AS32" s="349">
        <v>0</v>
      </c>
      <c r="AT32" s="349">
        <v>0</v>
      </c>
      <c r="AU32" s="360" t="s">
        <v>18</v>
      </c>
      <c r="AV32" s="360" t="s">
        <v>18</v>
      </c>
      <c r="AW32" s="360" t="s">
        <v>18</v>
      </c>
      <c r="AX32" s="349">
        <v>0</v>
      </c>
      <c r="AY32" s="349">
        <v>0</v>
      </c>
      <c r="AZ32" s="360" t="s">
        <v>18</v>
      </c>
      <c r="BA32" s="349">
        <v>0</v>
      </c>
      <c r="BB32" s="398">
        <v>96</v>
      </c>
      <c r="BC32" s="398">
        <v>0</v>
      </c>
      <c r="BD32" s="398">
        <v>0</v>
      </c>
      <c r="BE32" s="394" t="s">
        <v>18</v>
      </c>
      <c r="BF32" s="360" t="s">
        <v>18</v>
      </c>
      <c r="BG32" s="398">
        <v>0</v>
      </c>
      <c r="BH32" s="398">
        <v>0</v>
      </c>
      <c r="BI32" s="398">
        <v>0</v>
      </c>
      <c r="BJ32" s="394" t="s">
        <v>18</v>
      </c>
      <c r="BK32" s="360" t="s">
        <v>18</v>
      </c>
    </row>
    <row r="33" spans="2:63">
      <c r="B33" s="258" t="s">
        <v>271</v>
      </c>
      <c r="C33" s="258"/>
      <c r="D33" s="258"/>
      <c r="E33" s="281" t="s">
        <v>125</v>
      </c>
      <c r="F33" s="288">
        <v>0</v>
      </c>
      <c r="G33" s="288">
        <v>0</v>
      </c>
      <c r="H33" s="288">
        <v>0</v>
      </c>
      <c r="I33" s="225">
        <v>0</v>
      </c>
      <c r="J33" s="192">
        <v>6151.2340000000004</v>
      </c>
      <c r="K33" s="192">
        <v>0</v>
      </c>
      <c r="L33" s="192">
        <v>0</v>
      </c>
      <c r="M33" s="192">
        <v>0</v>
      </c>
      <c r="N33" s="226">
        <v>0</v>
      </c>
      <c r="O33" s="192">
        <v>0</v>
      </c>
      <c r="P33" s="192">
        <v>0</v>
      </c>
      <c r="Q33" s="192">
        <v>0</v>
      </c>
      <c r="R33" s="192">
        <v>0</v>
      </c>
      <c r="S33" s="226">
        <v>0</v>
      </c>
      <c r="T33" s="288">
        <v>0</v>
      </c>
      <c r="U33" s="192">
        <v>0</v>
      </c>
      <c r="V33" s="192">
        <v>0</v>
      </c>
      <c r="W33" s="192">
        <v>0</v>
      </c>
      <c r="X33" s="226">
        <v>0</v>
      </c>
      <c r="Y33" s="192">
        <v>0</v>
      </c>
      <c r="Z33" s="192">
        <v>0</v>
      </c>
      <c r="AA33" s="307">
        <v>0</v>
      </c>
      <c r="AB33" s="307">
        <v>0</v>
      </c>
      <c r="AC33" s="307">
        <v>0</v>
      </c>
      <c r="AD33" s="192">
        <v>0</v>
      </c>
      <c r="AE33" s="192">
        <v>0</v>
      </c>
      <c r="AF33" s="226">
        <v>0</v>
      </c>
      <c r="AG33" s="432">
        <v>0</v>
      </c>
      <c r="AH33" s="321">
        <v>0</v>
      </c>
      <c r="AI33" s="321">
        <v>0</v>
      </c>
      <c r="AJ33" s="321">
        <v>0</v>
      </c>
      <c r="AK33" s="338" t="s">
        <v>18</v>
      </c>
      <c r="AL33" s="349">
        <v>0</v>
      </c>
      <c r="AM33" s="349">
        <v>0</v>
      </c>
      <c r="AN33" s="349">
        <v>-2674</v>
      </c>
      <c r="AO33" s="349">
        <v>-19835</v>
      </c>
      <c r="AP33" s="360" t="s">
        <v>18</v>
      </c>
      <c r="AQ33" s="349">
        <v>-19835</v>
      </c>
      <c r="AR33" s="349">
        <v>0</v>
      </c>
      <c r="AS33" s="349">
        <v>0</v>
      </c>
      <c r="AT33" s="349">
        <v>0</v>
      </c>
      <c r="AU33" s="360" t="s">
        <v>18</v>
      </c>
      <c r="AV33" s="360" t="s">
        <v>18</v>
      </c>
      <c r="AW33" s="360" t="s">
        <v>18</v>
      </c>
      <c r="AX33" s="349">
        <v>0</v>
      </c>
      <c r="AY33" s="349">
        <v>0</v>
      </c>
      <c r="AZ33" s="360" t="s">
        <v>18</v>
      </c>
      <c r="BA33" s="349">
        <v>90</v>
      </c>
      <c r="BB33" s="398">
        <v>0</v>
      </c>
      <c r="BC33" s="398">
        <v>0</v>
      </c>
      <c r="BD33" s="398">
        <v>0</v>
      </c>
      <c r="BE33" s="394" t="s">
        <v>18</v>
      </c>
      <c r="BF33" s="349">
        <v>1928</v>
      </c>
      <c r="BG33" s="398">
        <v>0</v>
      </c>
      <c r="BH33" s="398">
        <v>0</v>
      </c>
      <c r="BI33" s="398">
        <v>0</v>
      </c>
      <c r="BJ33" s="394" t="s">
        <v>18</v>
      </c>
      <c r="BK33" s="360" t="s">
        <v>18</v>
      </c>
    </row>
    <row r="34" spans="2:63">
      <c r="B34" s="345" t="s">
        <v>272</v>
      </c>
      <c r="C34" s="345"/>
      <c r="D34" s="258"/>
      <c r="E34" s="281" t="s">
        <v>125</v>
      </c>
      <c r="F34" s="288">
        <v>0</v>
      </c>
      <c r="G34" s="288">
        <v>0</v>
      </c>
      <c r="H34" s="288">
        <v>0</v>
      </c>
      <c r="I34" s="225">
        <v>0</v>
      </c>
      <c r="J34" s="192">
        <v>0</v>
      </c>
      <c r="K34" s="192">
        <v>42.786999999999999</v>
      </c>
      <c r="L34" s="192">
        <v>0</v>
      </c>
      <c r="M34" s="192">
        <v>0</v>
      </c>
      <c r="N34" s="226">
        <v>0</v>
      </c>
      <c r="O34" s="192">
        <v>0</v>
      </c>
      <c r="P34" s="192">
        <v>0</v>
      </c>
      <c r="Q34" s="192">
        <v>0</v>
      </c>
      <c r="R34" s="192">
        <v>0</v>
      </c>
      <c r="S34" s="226">
        <v>0</v>
      </c>
      <c r="T34" s="288">
        <v>0</v>
      </c>
      <c r="U34" s="192">
        <v>0</v>
      </c>
      <c r="V34" s="192">
        <v>0</v>
      </c>
      <c r="W34" s="192">
        <v>0</v>
      </c>
      <c r="X34" s="226">
        <v>0</v>
      </c>
      <c r="Y34" s="192">
        <v>0</v>
      </c>
      <c r="Z34" s="192">
        <v>0</v>
      </c>
      <c r="AA34" s="307">
        <v>0</v>
      </c>
      <c r="AB34" s="307">
        <v>0</v>
      </c>
      <c r="AC34" s="307">
        <v>0</v>
      </c>
      <c r="AD34" s="192">
        <v>0</v>
      </c>
      <c r="AE34" s="192">
        <v>0</v>
      </c>
      <c r="AF34" s="226">
        <v>0</v>
      </c>
      <c r="AG34" s="432">
        <v>0</v>
      </c>
      <c r="AH34" s="321">
        <v>0</v>
      </c>
      <c r="AI34" s="321">
        <v>0</v>
      </c>
      <c r="AJ34" s="321">
        <v>0</v>
      </c>
      <c r="AK34" s="338" t="s">
        <v>18</v>
      </c>
      <c r="AL34" s="349">
        <v>0</v>
      </c>
      <c r="AM34" s="349">
        <v>0</v>
      </c>
      <c r="AN34" s="349">
        <v>0</v>
      </c>
      <c r="AO34" s="349">
        <v>0</v>
      </c>
      <c r="AP34" s="360" t="s">
        <v>18</v>
      </c>
      <c r="AQ34" s="349">
        <v>0</v>
      </c>
      <c r="AR34" s="349">
        <v>0</v>
      </c>
      <c r="AS34" s="349">
        <v>0</v>
      </c>
      <c r="AT34" s="349">
        <v>0</v>
      </c>
      <c r="AU34" s="360" t="s">
        <v>18</v>
      </c>
      <c r="AV34" s="360" t="s">
        <v>18</v>
      </c>
      <c r="AW34" s="360" t="s">
        <v>18</v>
      </c>
      <c r="AX34" s="349">
        <v>0</v>
      </c>
      <c r="AY34" s="349">
        <v>0</v>
      </c>
      <c r="AZ34" s="360" t="s">
        <v>18</v>
      </c>
      <c r="BA34" s="349">
        <v>0</v>
      </c>
      <c r="BB34" s="398">
        <v>0</v>
      </c>
      <c r="BC34" s="398">
        <v>0</v>
      </c>
      <c r="BD34" s="398">
        <v>0</v>
      </c>
      <c r="BE34" s="394" t="s">
        <v>18</v>
      </c>
      <c r="BF34" s="360" t="s">
        <v>18</v>
      </c>
      <c r="BG34" s="398">
        <v>0</v>
      </c>
      <c r="BH34" s="398">
        <v>0</v>
      </c>
      <c r="BI34" s="398">
        <v>0</v>
      </c>
      <c r="BJ34" s="394" t="s">
        <v>18</v>
      </c>
      <c r="BK34" s="360" t="s">
        <v>18</v>
      </c>
    </row>
    <row r="35" spans="2:63">
      <c r="B35" s="258" t="s">
        <v>273</v>
      </c>
      <c r="C35" s="258"/>
      <c r="D35" s="258"/>
      <c r="E35" s="281" t="s">
        <v>125</v>
      </c>
      <c r="F35" s="288">
        <v>0</v>
      </c>
      <c r="G35" s="288">
        <v>0</v>
      </c>
      <c r="H35" s="288">
        <v>0</v>
      </c>
      <c r="I35" s="225">
        <v>0</v>
      </c>
      <c r="J35" s="192">
        <v>0</v>
      </c>
      <c r="K35" s="192">
        <v>0</v>
      </c>
      <c r="L35" s="192">
        <v>-9.5489999999999995</v>
      </c>
      <c r="M35" s="192">
        <v>-9.5500000000000007</v>
      </c>
      <c r="N35" s="226">
        <v>0</v>
      </c>
      <c r="O35" s="192">
        <v>-9.5500000000000007</v>
      </c>
      <c r="P35" s="192">
        <v>0</v>
      </c>
      <c r="Q35" s="192">
        <v>0</v>
      </c>
      <c r="R35" s="192">
        <v>0</v>
      </c>
      <c r="S35" s="226">
        <v>0</v>
      </c>
      <c r="T35" s="288">
        <v>0</v>
      </c>
      <c r="U35" s="192">
        <v>0</v>
      </c>
      <c r="V35" s="192">
        <v>0</v>
      </c>
      <c r="W35" s="192">
        <v>0</v>
      </c>
      <c r="X35" s="226">
        <v>0</v>
      </c>
      <c r="Y35" s="192">
        <v>0</v>
      </c>
      <c r="Z35" s="192">
        <v>0</v>
      </c>
      <c r="AA35" s="307">
        <v>0</v>
      </c>
      <c r="AB35" s="307">
        <v>0</v>
      </c>
      <c r="AC35" s="307">
        <v>0</v>
      </c>
      <c r="AD35" s="192">
        <v>0</v>
      </c>
      <c r="AE35" s="192">
        <v>0</v>
      </c>
      <c r="AF35" s="226">
        <v>0</v>
      </c>
      <c r="AG35" s="432">
        <v>0</v>
      </c>
      <c r="AH35" s="321">
        <v>0</v>
      </c>
      <c r="AI35" s="321">
        <v>0</v>
      </c>
      <c r="AJ35" s="321">
        <v>0</v>
      </c>
      <c r="AK35" s="338" t="s">
        <v>18</v>
      </c>
      <c r="AL35" s="349">
        <v>0</v>
      </c>
      <c r="AM35" s="349">
        <v>0</v>
      </c>
      <c r="AN35" s="349">
        <v>0</v>
      </c>
      <c r="AO35" s="349">
        <v>0</v>
      </c>
      <c r="AP35" s="360" t="s">
        <v>18</v>
      </c>
      <c r="AQ35" s="349">
        <v>0</v>
      </c>
      <c r="AR35" s="349">
        <v>0</v>
      </c>
      <c r="AS35" s="349">
        <v>0</v>
      </c>
      <c r="AT35" s="349">
        <v>0</v>
      </c>
      <c r="AU35" s="360" t="s">
        <v>18</v>
      </c>
      <c r="AV35" s="360" t="s">
        <v>18</v>
      </c>
      <c r="AW35" s="360" t="s">
        <v>18</v>
      </c>
      <c r="AX35" s="349">
        <v>0</v>
      </c>
      <c r="AY35" s="349">
        <v>0</v>
      </c>
      <c r="AZ35" s="360" t="s">
        <v>18</v>
      </c>
      <c r="BA35" s="349">
        <v>0</v>
      </c>
      <c r="BB35" s="398">
        <v>0</v>
      </c>
      <c r="BC35" s="398">
        <v>0</v>
      </c>
      <c r="BD35" s="398">
        <v>0</v>
      </c>
      <c r="BE35" s="394" t="s">
        <v>18</v>
      </c>
      <c r="BF35" s="360" t="s">
        <v>18</v>
      </c>
      <c r="BG35" s="398">
        <v>0</v>
      </c>
      <c r="BH35" s="398">
        <v>0</v>
      </c>
      <c r="BI35" s="398">
        <v>0</v>
      </c>
      <c r="BJ35" s="394" t="s">
        <v>18</v>
      </c>
      <c r="BK35" s="360" t="s">
        <v>18</v>
      </c>
    </row>
    <row r="36" spans="2:63">
      <c r="B36" s="258" t="s">
        <v>274</v>
      </c>
      <c r="C36" s="258"/>
      <c r="D36" s="258"/>
      <c r="E36" s="281" t="s">
        <v>125</v>
      </c>
      <c r="F36" s="288">
        <v>0</v>
      </c>
      <c r="G36" s="288">
        <v>0</v>
      </c>
      <c r="H36" s="288">
        <v>0</v>
      </c>
      <c r="I36" s="225">
        <v>0</v>
      </c>
      <c r="J36" s="192">
        <v>0</v>
      </c>
      <c r="K36" s="192">
        <v>0</v>
      </c>
      <c r="L36" s="192">
        <v>0</v>
      </c>
      <c r="M36" s="192">
        <v>0</v>
      </c>
      <c r="N36" s="226">
        <v>0</v>
      </c>
      <c r="O36" s="192">
        <v>0</v>
      </c>
      <c r="P36" s="192">
        <v>0</v>
      </c>
      <c r="Q36" s="192">
        <v>0</v>
      </c>
      <c r="R36" s="192">
        <v>0</v>
      </c>
      <c r="S36" s="226">
        <v>0</v>
      </c>
      <c r="T36" s="288">
        <v>0</v>
      </c>
      <c r="U36" s="192">
        <v>0</v>
      </c>
      <c r="V36" s="192">
        <v>0</v>
      </c>
      <c r="W36" s="192">
        <v>0</v>
      </c>
      <c r="X36" s="226">
        <v>0</v>
      </c>
      <c r="Y36" s="192">
        <v>0</v>
      </c>
      <c r="Z36" s="192">
        <v>0</v>
      </c>
      <c r="AA36" s="307">
        <v>0</v>
      </c>
      <c r="AB36" s="307">
        <v>0</v>
      </c>
      <c r="AC36" s="307">
        <v>0</v>
      </c>
      <c r="AD36" s="192">
        <v>0</v>
      </c>
      <c r="AE36" s="192">
        <v>0</v>
      </c>
      <c r="AF36" s="226">
        <v>0</v>
      </c>
      <c r="AG36" s="432">
        <v>0</v>
      </c>
      <c r="AH36" s="321">
        <v>0</v>
      </c>
      <c r="AI36" s="321">
        <v>0</v>
      </c>
      <c r="AJ36" s="321">
        <v>0</v>
      </c>
      <c r="AK36" s="338" t="s">
        <v>18</v>
      </c>
      <c r="AL36" s="349">
        <v>0</v>
      </c>
      <c r="AM36" s="349">
        <v>0</v>
      </c>
      <c r="AN36" s="349">
        <v>0</v>
      </c>
      <c r="AO36" s="349">
        <v>0</v>
      </c>
      <c r="AP36" s="360" t="s">
        <v>18</v>
      </c>
      <c r="AQ36" s="349">
        <v>0</v>
      </c>
      <c r="AR36" s="349">
        <v>0</v>
      </c>
      <c r="AS36" s="349">
        <v>0</v>
      </c>
      <c r="AT36" s="349">
        <v>0</v>
      </c>
      <c r="AU36" s="360" t="s">
        <v>18</v>
      </c>
      <c r="AV36" s="360" t="s">
        <v>18</v>
      </c>
      <c r="AW36" s="360" t="s">
        <v>18</v>
      </c>
      <c r="AX36" s="349">
        <v>0</v>
      </c>
      <c r="AY36" s="349">
        <v>0</v>
      </c>
      <c r="AZ36" s="360" t="s">
        <v>18</v>
      </c>
      <c r="BA36" s="349">
        <v>0</v>
      </c>
      <c r="BB36" s="398">
        <v>0</v>
      </c>
      <c r="BC36" s="398">
        <v>0</v>
      </c>
      <c r="BD36" s="398">
        <v>0</v>
      </c>
      <c r="BE36" s="394" t="s">
        <v>18</v>
      </c>
      <c r="BF36" s="360" t="s">
        <v>18</v>
      </c>
      <c r="BG36" s="398">
        <v>0</v>
      </c>
      <c r="BH36" s="398">
        <v>0</v>
      </c>
      <c r="BI36" s="398">
        <v>0</v>
      </c>
      <c r="BJ36" s="394" t="s">
        <v>18</v>
      </c>
      <c r="BK36" s="360" t="s">
        <v>18</v>
      </c>
    </row>
    <row r="37" spans="2:63">
      <c r="B37" s="258" t="s">
        <v>275</v>
      </c>
      <c r="C37" s="258"/>
      <c r="D37" s="258"/>
      <c r="E37" s="281" t="s">
        <v>125</v>
      </c>
      <c r="F37" s="407">
        <v>0</v>
      </c>
      <c r="G37" s="407">
        <v>0</v>
      </c>
      <c r="H37" s="407">
        <v>0</v>
      </c>
      <c r="I37" s="407">
        <v>0</v>
      </c>
      <c r="J37" s="192">
        <v>0</v>
      </c>
      <c r="K37" s="192"/>
      <c r="L37" s="192"/>
      <c r="M37" s="192"/>
      <c r="N37" s="226"/>
      <c r="O37" s="192">
        <v>0</v>
      </c>
      <c r="P37" s="192">
        <v>0</v>
      </c>
      <c r="Q37" s="192">
        <v>0</v>
      </c>
      <c r="R37" s="192"/>
      <c r="S37" s="226">
        <v>0</v>
      </c>
      <c r="T37" s="288">
        <v>0</v>
      </c>
      <c r="U37" s="192">
        <v>0</v>
      </c>
      <c r="V37" s="192">
        <v>0</v>
      </c>
      <c r="W37" s="192">
        <v>0</v>
      </c>
      <c r="X37" s="226">
        <v>0</v>
      </c>
      <c r="Y37" s="192">
        <v>0</v>
      </c>
      <c r="Z37" s="192">
        <v>-2364.2130000000002</v>
      </c>
      <c r="AA37" s="307">
        <v>0</v>
      </c>
      <c r="AB37" s="307">
        <v>0</v>
      </c>
      <c r="AC37" s="307">
        <v>0</v>
      </c>
      <c r="AD37" s="192">
        <v>0</v>
      </c>
      <c r="AE37" s="192">
        <v>0</v>
      </c>
      <c r="AF37" s="226">
        <v>0</v>
      </c>
      <c r="AG37" s="432">
        <v>0</v>
      </c>
      <c r="AH37" s="321">
        <v>0</v>
      </c>
      <c r="AI37" s="321">
        <v>0</v>
      </c>
      <c r="AJ37" s="321">
        <v>0</v>
      </c>
      <c r="AK37" s="338" t="s">
        <v>18</v>
      </c>
      <c r="AL37" s="349">
        <v>0</v>
      </c>
      <c r="AM37" s="349">
        <v>0</v>
      </c>
      <c r="AN37" s="349">
        <v>0</v>
      </c>
      <c r="AO37" s="349">
        <v>0</v>
      </c>
      <c r="AP37" s="360" t="s">
        <v>18</v>
      </c>
      <c r="AQ37" s="349">
        <v>0</v>
      </c>
      <c r="AR37" s="349">
        <v>0</v>
      </c>
      <c r="AS37" s="349">
        <v>0</v>
      </c>
      <c r="AT37" s="349">
        <v>0</v>
      </c>
      <c r="AU37" s="360" t="s">
        <v>18</v>
      </c>
      <c r="AV37" s="360" t="s">
        <v>18</v>
      </c>
      <c r="AW37" s="360" t="s">
        <v>18</v>
      </c>
      <c r="AX37" s="349">
        <v>0</v>
      </c>
      <c r="AY37" s="349">
        <v>0</v>
      </c>
      <c r="AZ37" s="360" t="s">
        <v>18</v>
      </c>
      <c r="BA37" s="349">
        <v>0</v>
      </c>
      <c r="BB37" s="398">
        <v>0</v>
      </c>
      <c r="BC37" s="398">
        <v>0</v>
      </c>
      <c r="BD37" s="398">
        <v>0</v>
      </c>
      <c r="BE37" s="394" t="s">
        <v>18</v>
      </c>
      <c r="BF37" s="360" t="s">
        <v>18</v>
      </c>
      <c r="BG37" s="398">
        <v>0</v>
      </c>
      <c r="BH37" s="398">
        <v>0</v>
      </c>
      <c r="BI37" s="398">
        <v>0</v>
      </c>
      <c r="BJ37" s="394" t="s">
        <v>18</v>
      </c>
      <c r="BK37" s="360" t="s">
        <v>18</v>
      </c>
    </row>
    <row r="38" spans="2:63">
      <c r="B38" s="258" t="s">
        <v>276</v>
      </c>
      <c r="C38" s="258"/>
      <c r="D38" s="258"/>
      <c r="E38" s="281" t="s">
        <v>125</v>
      </c>
      <c r="F38" s="288">
        <v>0</v>
      </c>
      <c r="G38" s="288">
        <v>0</v>
      </c>
      <c r="H38" s="288">
        <v>0</v>
      </c>
      <c r="I38" s="225">
        <v>0</v>
      </c>
      <c r="J38" s="192">
        <v>0</v>
      </c>
      <c r="K38" s="192">
        <v>0</v>
      </c>
      <c r="L38" s="192">
        <v>0</v>
      </c>
      <c r="M38" s="192">
        <v>0</v>
      </c>
      <c r="N38" s="226">
        <v>0</v>
      </c>
      <c r="O38" s="192">
        <v>0</v>
      </c>
      <c r="P38" s="192">
        <v>0</v>
      </c>
      <c r="Q38" s="192">
        <v>-78775</v>
      </c>
      <c r="R38" s="192">
        <v>-161871.304</v>
      </c>
      <c r="S38" s="226">
        <v>0</v>
      </c>
      <c r="T38" s="294">
        <v>-244559</v>
      </c>
      <c r="U38" s="192">
        <v>0</v>
      </c>
      <c r="V38" s="192">
        <v>-163265</v>
      </c>
      <c r="W38" s="192">
        <v>-252382.802</v>
      </c>
      <c r="X38" s="226">
        <v>0</v>
      </c>
      <c r="Y38" s="294">
        <v>-344274</v>
      </c>
      <c r="Z38" s="192">
        <v>-153937.88800000001</v>
      </c>
      <c r="AA38" s="294">
        <v>-164112</v>
      </c>
      <c r="AB38" s="294">
        <v>-477122</v>
      </c>
      <c r="AC38" s="294">
        <v>-471466</v>
      </c>
      <c r="AD38" s="192">
        <v>-716368</v>
      </c>
      <c r="AE38" s="294">
        <v>-712125</v>
      </c>
      <c r="AF38" s="226">
        <v>0</v>
      </c>
      <c r="AG38" s="347">
        <v>-864450</v>
      </c>
      <c r="AH38" s="321">
        <v>0</v>
      </c>
      <c r="AI38" s="321">
        <v>0</v>
      </c>
      <c r="AJ38" s="321">
        <v>0</v>
      </c>
      <c r="AK38" s="338" t="s">
        <v>18</v>
      </c>
      <c r="AL38" s="349">
        <v>0</v>
      </c>
      <c r="AM38" s="349">
        <v>0</v>
      </c>
      <c r="AN38" s="349">
        <v>0</v>
      </c>
      <c r="AO38" s="349">
        <v>0</v>
      </c>
      <c r="AP38" s="360" t="s">
        <v>18</v>
      </c>
      <c r="AQ38" s="349">
        <v>0</v>
      </c>
      <c r="AR38" s="349">
        <v>0</v>
      </c>
      <c r="AS38" s="349">
        <v>0</v>
      </c>
      <c r="AT38" s="349">
        <v>0</v>
      </c>
      <c r="AU38" s="360" t="s">
        <v>18</v>
      </c>
      <c r="AV38" s="360" t="s">
        <v>18</v>
      </c>
      <c r="AW38" s="360" t="s">
        <v>18</v>
      </c>
      <c r="AX38" s="349">
        <v>0</v>
      </c>
      <c r="AY38" s="349">
        <v>0</v>
      </c>
      <c r="AZ38" s="360" t="s">
        <v>18</v>
      </c>
      <c r="BA38" s="349">
        <v>0</v>
      </c>
      <c r="BB38" s="398">
        <v>0</v>
      </c>
      <c r="BC38" s="398">
        <v>0</v>
      </c>
      <c r="BD38" s="398">
        <v>0</v>
      </c>
      <c r="BE38" s="394" t="s">
        <v>18</v>
      </c>
      <c r="BF38" s="360" t="s">
        <v>18</v>
      </c>
      <c r="BG38" s="398">
        <v>0</v>
      </c>
      <c r="BH38" s="398">
        <v>0</v>
      </c>
      <c r="BI38" s="398">
        <v>0</v>
      </c>
      <c r="BJ38" s="394" t="s">
        <v>18</v>
      </c>
      <c r="BK38" s="360" t="s">
        <v>18</v>
      </c>
    </row>
    <row r="39" spans="2:63" s="258" customFormat="1">
      <c r="B39" s="258" t="s">
        <v>277</v>
      </c>
      <c r="E39" s="281" t="s">
        <v>125</v>
      </c>
      <c r="F39" s="303">
        <v>10409.82</v>
      </c>
      <c r="G39" s="303">
        <v>23584.424999999999</v>
      </c>
      <c r="H39" s="303">
        <v>66316.447</v>
      </c>
      <c r="I39" s="225">
        <v>0</v>
      </c>
      <c r="J39" s="192">
        <v>111172.893</v>
      </c>
      <c r="K39" s="192">
        <v>7899.973</v>
      </c>
      <c r="L39" s="192">
        <v>6131.0169999999998</v>
      </c>
      <c r="M39" s="192">
        <v>12344.036</v>
      </c>
      <c r="N39" s="226">
        <v>0</v>
      </c>
      <c r="O39" s="192">
        <v>30588.190999999999</v>
      </c>
      <c r="P39" s="192">
        <v>-1892.3530000000001</v>
      </c>
      <c r="Q39" s="192">
        <v>4369.8360000000002</v>
      </c>
      <c r="R39" s="192">
        <v>9886.7860000000001</v>
      </c>
      <c r="S39" s="226">
        <v>0</v>
      </c>
      <c r="T39" s="294">
        <v>-9896</v>
      </c>
      <c r="U39" s="192">
        <v>4158.2150000000001</v>
      </c>
      <c r="V39" s="192">
        <v>20409.982</v>
      </c>
      <c r="W39" s="192">
        <v>59493.701000000001</v>
      </c>
      <c r="X39" s="226">
        <v>0</v>
      </c>
      <c r="Y39" s="294">
        <v>6711</v>
      </c>
      <c r="Z39" s="192">
        <v>-4468.1639999999998</v>
      </c>
      <c r="AA39" s="294">
        <v>-10277</v>
      </c>
      <c r="AB39" s="294">
        <v>-4232.59</v>
      </c>
      <c r="AC39" s="294">
        <v>-29520</v>
      </c>
      <c r="AD39" s="192">
        <v>8275</v>
      </c>
      <c r="AE39" s="294">
        <v>-32653</v>
      </c>
      <c r="AF39" s="226">
        <v>0</v>
      </c>
      <c r="AG39" s="294">
        <v>2967</v>
      </c>
      <c r="AH39" s="294">
        <v>17102</v>
      </c>
      <c r="AI39" s="294">
        <v>4775</v>
      </c>
      <c r="AJ39" s="294">
        <v>6658</v>
      </c>
      <c r="AK39" s="341" t="s">
        <v>18</v>
      </c>
      <c r="AL39" s="307">
        <v>-43174</v>
      </c>
      <c r="AM39" s="294">
        <v>-2463</v>
      </c>
      <c r="AN39" s="294">
        <v>-6270</v>
      </c>
      <c r="AO39" s="294">
        <v>-16332</v>
      </c>
      <c r="AP39" s="393" t="s">
        <v>18</v>
      </c>
      <c r="AQ39" s="294">
        <v>-140318</v>
      </c>
      <c r="AR39" s="294">
        <v>6117</v>
      </c>
      <c r="AS39" s="294">
        <v>20193</v>
      </c>
      <c r="AT39" s="294">
        <v>63937</v>
      </c>
      <c r="AU39" s="393" t="s">
        <v>18</v>
      </c>
      <c r="AV39" s="294">
        <v>78603</v>
      </c>
      <c r="AW39" s="393">
        <v>-5592</v>
      </c>
      <c r="AX39" s="294">
        <v>-16788</v>
      </c>
      <c r="AY39" s="294">
        <v>-10335</v>
      </c>
      <c r="AZ39" s="360" t="s">
        <v>18</v>
      </c>
      <c r="BA39" s="349">
        <v>-6158</v>
      </c>
      <c r="BB39" s="398">
        <v>-9163</v>
      </c>
      <c r="BC39" s="398">
        <v>1257</v>
      </c>
      <c r="BD39" s="398">
        <v>-6125</v>
      </c>
      <c r="BE39" s="394" t="s">
        <v>18</v>
      </c>
      <c r="BF39" s="349">
        <v>-15912</v>
      </c>
      <c r="BG39" s="349">
        <v>-3425</v>
      </c>
      <c r="BH39" s="349">
        <v>5458</v>
      </c>
      <c r="BI39" s="349">
        <v>12771</v>
      </c>
      <c r="BJ39" s="394" t="s">
        <v>18</v>
      </c>
      <c r="BK39" s="360" t="s">
        <v>18</v>
      </c>
    </row>
    <row r="40" spans="2:63" s="345" customFormat="1">
      <c r="B40" s="345" t="s">
        <v>278</v>
      </c>
      <c r="E40" s="281" t="s">
        <v>125</v>
      </c>
      <c r="F40" s="348">
        <v>-3165.7570000000001</v>
      </c>
      <c r="G40" s="348">
        <v>-950.95500000000004</v>
      </c>
      <c r="H40" s="348">
        <v>-698.69100000000003</v>
      </c>
      <c r="I40" s="358">
        <v>0</v>
      </c>
      <c r="J40" s="359">
        <v>-4484.5600000000004</v>
      </c>
      <c r="K40" s="359">
        <v>808.47500000000002</v>
      </c>
      <c r="L40" s="359">
        <v>389.13600000000002</v>
      </c>
      <c r="M40" s="359">
        <v>1058.502</v>
      </c>
      <c r="N40" s="351">
        <v>0</v>
      </c>
      <c r="O40" s="359">
        <v>5318.1719999999996</v>
      </c>
      <c r="P40" s="359">
        <v>693.29399999999998</v>
      </c>
      <c r="Q40" s="359">
        <v>1129.867</v>
      </c>
      <c r="R40" s="359">
        <v>1860.8420000000001</v>
      </c>
      <c r="S40" s="226">
        <v>0</v>
      </c>
      <c r="T40" s="347">
        <v>345</v>
      </c>
      <c r="U40" s="359">
        <v>145.483</v>
      </c>
      <c r="V40" s="359">
        <v>762.55200000000002</v>
      </c>
      <c r="W40" s="359">
        <v>940.20600000000002</v>
      </c>
      <c r="X40" s="351">
        <v>0</v>
      </c>
      <c r="Y40" s="347">
        <v>4339.4809999999998</v>
      </c>
      <c r="Z40" s="359">
        <v>-2667</v>
      </c>
      <c r="AA40" s="347">
        <v>-2667</v>
      </c>
      <c r="AB40" s="347">
        <v>-3056</v>
      </c>
      <c r="AC40" s="347">
        <v>-3056</v>
      </c>
      <c r="AD40" s="359">
        <v>-8579</v>
      </c>
      <c r="AE40" s="349">
        <v>-1840</v>
      </c>
      <c r="AF40" s="351">
        <v>0</v>
      </c>
      <c r="AG40" s="347">
        <v>-2534</v>
      </c>
      <c r="AH40" s="347">
        <v>5371</v>
      </c>
      <c r="AI40" s="347">
        <v>-2365</v>
      </c>
      <c r="AJ40" s="348">
        <v>-2173</v>
      </c>
      <c r="AK40" s="360" t="s">
        <v>18</v>
      </c>
      <c r="AL40" s="349">
        <v>357</v>
      </c>
      <c r="AM40" s="347">
        <v>1573</v>
      </c>
      <c r="AN40" s="347">
        <v>3377</v>
      </c>
      <c r="AO40" s="347">
        <v>1760</v>
      </c>
      <c r="AP40" s="395" t="s">
        <v>18</v>
      </c>
      <c r="AQ40" s="347">
        <v>4091</v>
      </c>
      <c r="AR40" s="347">
        <v>12</v>
      </c>
      <c r="AS40" s="347">
        <v>8976</v>
      </c>
      <c r="AT40" s="294">
        <v>10705</v>
      </c>
      <c r="AU40" s="393" t="s">
        <v>18</v>
      </c>
      <c r="AV40" s="347">
        <v>4236</v>
      </c>
      <c r="AW40" s="393">
        <v>-11</v>
      </c>
      <c r="AX40" s="294">
        <v>5213</v>
      </c>
      <c r="AY40" s="360" t="s">
        <v>18</v>
      </c>
      <c r="AZ40" s="360" t="s">
        <v>18</v>
      </c>
      <c r="BA40" s="349">
        <v>0</v>
      </c>
      <c r="BB40" s="398">
        <v>-3919</v>
      </c>
      <c r="BC40" s="398">
        <v>0</v>
      </c>
      <c r="BD40" s="398">
        <v>0</v>
      </c>
      <c r="BE40" s="394" t="s">
        <v>18</v>
      </c>
      <c r="BF40" s="360" t="s">
        <v>18</v>
      </c>
      <c r="BG40" s="398">
        <v>0</v>
      </c>
      <c r="BH40" s="398">
        <v>0</v>
      </c>
      <c r="BI40" s="398">
        <v>0</v>
      </c>
      <c r="BJ40" s="394" t="s">
        <v>18</v>
      </c>
      <c r="BK40" s="360" t="s">
        <v>18</v>
      </c>
    </row>
    <row r="41" spans="2:63" s="258" customFormat="1" ht="12.75" customHeight="1">
      <c r="B41" s="229" t="s">
        <v>279</v>
      </c>
      <c r="C41" s="199"/>
      <c r="D41" s="199"/>
      <c r="E41" s="281" t="s">
        <v>125</v>
      </c>
      <c r="F41" s="192">
        <v>0</v>
      </c>
      <c r="G41" s="192">
        <v>0</v>
      </c>
      <c r="H41" s="192">
        <v>0</v>
      </c>
      <c r="I41" s="192">
        <v>0</v>
      </c>
      <c r="J41" s="192">
        <v>0</v>
      </c>
      <c r="K41" s="192">
        <v>0</v>
      </c>
      <c r="L41" s="192">
        <v>0</v>
      </c>
      <c r="M41" s="192">
        <v>0</v>
      </c>
      <c r="N41" s="226">
        <v>0</v>
      </c>
      <c r="O41" s="192">
        <v>0</v>
      </c>
      <c r="P41" s="192">
        <v>0</v>
      </c>
      <c r="Q41" s="192">
        <v>0</v>
      </c>
      <c r="R41" s="192">
        <v>0</v>
      </c>
      <c r="S41" s="226">
        <v>0</v>
      </c>
      <c r="T41" s="294">
        <v>1056</v>
      </c>
      <c r="U41" s="226">
        <v>0</v>
      </c>
      <c r="V41" s="226">
        <v>0</v>
      </c>
      <c r="W41" s="226">
        <v>0</v>
      </c>
      <c r="X41" s="226">
        <v>0</v>
      </c>
      <c r="Y41" s="294">
        <v>-1489</v>
      </c>
      <c r="Z41" s="226">
        <v>0</v>
      </c>
      <c r="AA41" s="307">
        <v>0</v>
      </c>
      <c r="AB41" s="307">
        <v>11190</v>
      </c>
      <c r="AC41" s="307">
        <v>0</v>
      </c>
      <c r="AD41" s="192">
        <v>14829</v>
      </c>
      <c r="AE41" s="192">
        <v>0</v>
      </c>
      <c r="AF41" s="226">
        <v>0</v>
      </c>
      <c r="AG41" s="307">
        <v>0</v>
      </c>
      <c r="AH41" s="321">
        <v>0</v>
      </c>
      <c r="AI41" s="321">
        <v>0</v>
      </c>
      <c r="AJ41" s="321">
        <v>0</v>
      </c>
      <c r="AK41" s="338" t="s">
        <v>18</v>
      </c>
      <c r="AL41" s="307">
        <v>0</v>
      </c>
      <c r="AM41" s="349">
        <v>0</v>
      </c>
      <c r="AN41" s="349">
        <v>0</v>
      </c>
      <c r="AO41" s="349">
        <v>0</v>
      </c>
      <c r="AP41" s="360" t="s">
        <v>18</v>
      </c>
      <c r="AQ41" s="349">
        <v>0</v>
      </c>
      <c r="AR41" s="349">
        <v>0</v>
      </c>
      <c r="AS41" s="349">
        <v>0</v>
      </c>
      <c r="AT41" s="349">
        <v>0</v>
      </c>
      <c r="AU41" s="360" t="s">
        <v>18</v>
      </c>
      <c r="AV41" s="360" t="s">
        <v>18</v>
      </c>
      <c r="AW41" s="360" t="s">
        <v>18</v>
      </c>
      <c r="AX41" s="360" t="s">
        <v>18</v>
      </c>
      <c r="AY41" s="360" t="s">
        <v>18</v>
      </c>
      <c r="AZ41" s="360" t="s">
        <v>18</v>
      </c>
      <c r="BA41" s="349">
        <v>0</v>
      </c>
      <c r="BB41" s="398">
        <v>0</v>
      </c>
      <c r="BC41" s="398">
        <v>0</v>
      </c>
      <c r="BD41" s="398">
        <v>0</v>
      </c>
      <c r="BE41" s="394" t="s">
        <v>18</v>
      </c>
      <c r="BF41" s="360" t="s">
        <v>18</v>
      </c>
      <c r="BG41" s="398">
        <v>0</v>
      </c>
      <c r="BH41" s="398">
        <v>0</v>
      </c>
      <c r="BI41" s="398">
        <v>0</v>
      </c>
      <c r="BJ41" s="394" t="s">
        <v>18</v>
      </c>
      <c r="BK41" s="360" t="s">
        <v>18</v>
      </c>
    </row>
    <row r="42" spans="2:63" s="258" customFormat="1">
      <c r="B42" s="229" t="s">
        <v>280</v>
      </c>
      <c r="C42" s="199"/>
      <c r="D42" s="199"/>
      <c r="E42" s="281" t="s">
        <v>125</v>
      </c>
      <c r="F42" s="192">
        <v>0</v>
      </c>
      <c r="G42" s="192">
        <v>0</v>
      </c>
      <c r="H42" s="192">
        <v>0</v>
      </c>
      <c r="I42" s="192">
        <v>0</v>
      </c>
      <c r="J42" s="192">
        <v>0</v>
      </c>
      <c r="K42" s="192">
        <v>0</v>
      </c>
      <c r="L42" s="192">
        <v>0</v>
      </c>
      <c r="M42" s="192">
        <v>0</v>
      </c>
      <c r="N42" s="226">
        <v>0</v>
      </c>
      <c r="O42" s="192">
        <v>0</v>
      </c>
      <c r="P42" s="192">
        <v>0</v>
      </c>
      <c r="Q42" s="192">
        <v>0</v>
      </c>
      <c r="R42" s="192">
        <v>0</v>
      </c>
      <c r="S42" s="226">
        <v>0</v>
      </c>
      <c r="T42" s="294">
        <v>-120</v>
      </c>
      <c r="U42" s="226">
        <v>0</v>
      </c>
      <c r="V42" s="226">
        <v>0</v>
      </c>
      <c r="W42" s="226">
        <v>0</v>
      </c>
      <c r="X42" s="226">
        <v>0</v>
      </c>
      <c r="Y42" s="294">
        <v>1225</v>
      </c>
      <c r="Z42" s="226">
        <v>0</v>
      </c>
      <c r="AA42" s="307">
        <v>0</v>
      </c>
      <c r="AB42" s="307">
        <v>0</v>
      </c>
      <c r="AC42" s="307">
        <v>0</v>
      </c>
      <c r="AD42" s="226">
        <v>0</v>
      </c>
      <c r="AE42" s="192">
        <v>0</v>
      </c>
      <c r="AF42" s="226">
        <v>0</v>
      </c>
      <c r="AG42" s="349">
        <v>0</v>
      </c>
      <c r="AH42" s="321">
        <v>0</v>
      </c>
      <c r="AI42" s="321">
        <v>0</v>
      </c>
      <c r="AJ42" s="321">
        <v>0</v>
      </c>
      <c r="AK42" s="338" t="s">
        <v>18</v>
      </c>
      <c r="AL42" s="349">
        <v>0</v>
      </c>
      <c r="AM42" s="349">
        <v>0</v>
      </c>
      <c r="AN42" s="349">
        <v>0</v>
      </c>
      <c r="AO42" s="349">
        <v>0</v>
      </c>
      <c r="AP42" s="360" t="s">
        <v>18</v>
      </c>
      <c r="AQ42" s="349">
        <v>0</v>
      </c>
      <c r="AR42" s="349">
        <v>0</v>
      </c>
      <c r="AS42" s="349">
        <v>0</v>
      </c>
      <c r="AT42" s="349">
        <v>0</v>
      </c>
      <c r="AU42" s="360" t="s">
        <v>18</v>
      </c>
      <c r="AV42" s="360" t="s">
        <v>18</v>
      </c>
      <c r="AW42" s="360" t="s">
        <v>18</v>
      </c>
      <c r="AX42" s="360" t="s">
        <v>18</v>
      </c>
      <c r="AY42" s="360" t="s">
        <v>18</v>
      </c>
      <c r="AZ42" s="360" t="s">
        <v>18</v>
      </c>
      <c r="BA42" s="349">
        <v>0</v>
      </c>
      <c r="BB42" s="398">
        <v>0</v>
      </c>
      <c r="BC42" s="398">
        <v>0</v>
      </c>
      <c r="BD42" s="398">
        <v>0</v>
      </c>
      <c r="BE42" s="394" t="s">
        <v>18</v>
      </c>
      <c r="BF42" s="360" t="s">
        <v>18</v>
      </c>
      <c r="BG42" s="398">
        <v>0</v>
      </c>
      <c r="BH42" s="398">
        <v>0</v>
      </c>
      <c r="BI42" s="398">
        <v>0</v>
      </c>
      <c r="BJ42" s="394" t="s">
        <v>18</v>
      </c>
      <c r="BK42" s="360" t="s">
        <v>18</v>
      </c>
    </row>
    <row r="43" spans="2:63">
      <c r="B43" s="258" t="s">
        <v>281</v>
      </c>
      <c r="C43" s="258"/>
      <c r="D43" s="258"/>
      <c r="E43" s="281" t="s">
        <v>125</v>
      </c>
      <c r="F43" s="288">
        <v>0</v>
      </c>
      <c r="G43" s="288">
        <v>0</v>
      </c>
      <c r="H43" s="288">
        <v>0</v>
      </c>
      <c r="I43" s="225">
        <v>0</v>
      </c>
      <c r="J43" s="192">
        <v>1589.6279999999999</v>
      </c>
      <c r="K43" s="192">
        <v>0</v>
      </c>
      <c r="L43" s="192">
        <v>1347.56</v>
      </c>
      <c r="M43" s="192">
        <v>1347.56</v>
      </c>
      <c r="N43" s="226">
        <v>0</v>
      </c>
      <c r="O43" s="192">
        <v>1347.558</v>
      </c>
      <c r="P43" s="192">
        <v>-4.2949999999999999</v>
      </c>
      <c r="Q43" s="192">
        <v>-12.678000000000001</v>
      </c>
      <c r="R43" s="192">
        <v>-12.678000000000001</v>
      </c>
      <c r="S43" s="226">
        <v>0</v>
      </c>
      <c r="T43" s="288">
        <v>0</v>
      </c>
      <c r="U43" s="192">
        <v>0</v>
      </c>
      <c r="V43" s="192">
        <v>0</v>
      </c>
      <c r="W43" s="192">
        <v>0</v>
      </c>
      <c r="X43" s="226">
        <v>0</v>
      </c>
      <c r="Y43" s="192">
        <v>0</v>
      </c>
      <c r="Z43" s="192">
        <v>0</v>
      </c>
      <c r="AA43" s="307">
        <v>0</v>
      </c>
      <c r="AB43" s="307">
        <v>0</v>
      </c>
      <c r="AC43" s="307">
        <v>0</v>
      </c>
      <c r="AD43" s="192">
        <v>0</v>
      </c>
      <c r="AE43" s="192">
        <v>0</v>
      </c>
      <c r="AF43" s="226">
        <v>0</v>
      </c>
      <c r="AG43" s="349">
        <v>0</v>
      </c>
      <c r="AH43" s="321">
        <v>0</v>
      </c>
      <c r="AI43" s="321">
        <v>0</v>
      </c>
      <c r="AJ43" s="321">
        <v>0</v>
      </c>
      <c r="AK43" s="338" t="s">
        <v>18</v>
      </c>
      <c r="AL43" s="349">
        <v>0</v>
      </c>
      <c r="AM43" s="349">
        <v>0</v>
      </c>
      <c r="AN43" s="349">
        <v>0</v>
      </c>
      <c r="AO43" s="349">
        <v>0</v>
      </c>
      <c r="AP43" s="360" t="s">
        <v>18</v>
      </c>
      <c r="AQ43" s="349">
        <v>0</v>
      </c>
      <c r="AR43" s="349">
        <v>0</v>
      </c>
      <c r="AS43" s="349">
        <v>0</v>
      </c>
      <c r="AT43" s="349">
        <v>0</v>
      </c>
      <c r="AU43" s="360" t="s">
        <v>18</v>
      </c>
      <c r="AV43" s="360" t="s">
        <v>18</v>
      </c>
      <c r="AW43" s="360" t="s">
        <v>18</v>
      </c>
      <c r="AX43" s="360" t="s">
        <v>18</v>
      </c>
      <c r="AY43" s="360" t="s">
        <v>18</v>
      </c>
      <c r="AZ43" s="360" t="s">
        <v>18</v>
      </c>
      <c r="BA43" s="349">
        <v>0</v>
      </c>
      <c r="BB43" s="398">
        <v>0</v>
      </c>
      <c r="BC43" s="398">
        <v>0</v>
      </c>
      <c r="BD43" s="398">
        <v>0</v>
      </c>
      <c r="BE43" s="394" t="s">
        <v>18</v>
      </c>
      <c r="BF43" s="360" t="s">
        <v>18</v>
      </c>
      <c r="BG43" s="398">
        <v>0</v>
      </c>
      <c r="BH43" s="398">
        <v>0</v>
      </c>
      <c r="BI43" s="398">
        <v>0</v>
      </c>
      <c r="BJ43" s="394" t="s">
        <v>18</v>
      </c>
      <c r="BK43" s="360" t="s">
        <v>18</v>
      </c>
    </row>
    <row r="44" spans="2:63">
      <c r="B44" s="258" t="s">
        <v>282</v>
      </c>
      <c r="C44" s="258"/>
      <c r="D44" s="258"/>
      <c r="E44" s="281" t="s">
        <v>125</v>
      </c>
      <c r="F44" s="407">
        <v>0</v>
      </c>
      <c r="G44" s="407">
        <v>0</v>
      </c>
      <c r="H44" s="407">
        <v>0</v>
      </c>
      <c r="I44" s="407">
        <v>0</v>
      </c>
      <c r="J44" s="192">
        <v>0</v>
      </c>
      <c r="K44" s="192">
        <v>0</v>
      </c>
      <c r="L44" s="192">
        <v>0</v>
      </c>
      <c r="M44" s="192">
        <v>0</v>
      </c>
      <c r="N44" s="226">
        <v>0</v>
      </c>
      <c r="O44" s="192">
        <v>0</v>
      </c>
      <c r="P44" s="192">
        <v>0</v>
      </c>
      <c r="Q44" s="192">
        <v>0</v>
      </c>
      <c r="R44" s="192">
        <v>0</v>
      </c>
      <c r="S44" s="226">
        <v>0</v>
      </c>
      <c r="T44" s="288">
        <v>1188</v>
      </c>
      <c r="U44" s="192">
        <v>0</v>
      </c>
      <c r="V44" s="192">
        <v>0</v>
      </c>
      <c r="W44" s="192">
        <v>0</v>
      </c>
      <c r="X44" s="226">
        <v>0</v>
      </c>
      <c r="Y44" s="192">
        <v>0</v>
      </c>
      <c r="Z44" s="192">
        <v>0</v>
      </c>
      <c r="AA44" s="307">
        <v>0</v>
      </c>
      <c r="AB44" s="307">
        <v>0</v>
      </c>
      <c r="AC44" s="307">
        <v>0</v>
      </c>
      <c r="AD44" s="192">
        <v>0</v>
      </c>
      <c r="AE44" s="192">
        <v>0</v>
      </c>
      <c r="AF44" s="226">
        <v>0</v>
      </c>
      <c r="AG44" s="349">
        <v>0</v>
      </c>
      <c r="AH44" s="321">
        <v>0</v>
      </c>
      <c r="AI44" s="321">
        <v>0</v>
      </c>
      <c r="AJ44" s="321">
        <v>0</v>
      </c>
      <c r="AK44" s="338" t="s">
        <v>18</v>
      </c>
      <c r="AL44" s="349">
        <v>0</v>
      </c>
      <c r="AM44" s="349">
        <v>0</v>
      </c>
      <c r="AN44" s="349">
        <v>0</v>
      </c>
      <c r="AO44" s="349">
        <v>0</v>
      </c>
      <c r="AP44" s="360" t="s">
        <v>18</v>
      </c>
      <c r="AQ44" s="349">
        <v>0</v>
      </c>
      <c r="AR44" s="349">
        <v>0</v>
      </c>
      <c r="AS44" s="349">
        <v>0</v>
      </c>
      <c r="AT44" s="349">
        <v>0</v>
      </c>
      <c r="AU44" s="360" t="s">
        <v>18</v>
      </c>
      <c r="AV44" s="360" t="s">
        <v>18</v>
      </c>
      <c r="AW44" s="360" t="s">
        <v>18</v>
      </c>
      <c r="AX44" s="360" t="s">
        <v>18</v>
      </c>
      <c r="AY44" s="360" t="s">
        <v>18</v>
      </c>
      <c r="AZ44" s="360" t="s">
        <v>18</v>
      </c>
      <c r="BA44" s="349">
        <v>20320</v>
      </c>
      <c r="BB44" s="398">
        <v>0</v>
      </c>
      <c r="BC44" s="398">
        <v>0</v>
      </c>
      <c r="BD44" s="398">
        <v>0</v>
      </c>
      <c r="BE44" s="394" t="s">
        <v>18</v>
      </c>
      <c r="BF44" s="360" t="s">
        <v>18</v>
      </c>
      <c r="BG44" s="398">
        <v>0</v>
      </c>
      <c r="BH44" s="398">
        <v>0</v>
      </c>
      <c r="BI44" s="398">
        <v>0</v>
      </c>
      <c r="BJ44" s="394" t="s">
        <v>18</v>
      </c>
      <c r="BK44" s="360" t="s">
        <v>18</v>
      </c>
    </row>
    <row r="45" spans="2:63">
      <c r="B45" s="258" t="s">
        <v>283</v>
      </c>
      <c r="C45" s="258"/>
      <c r="D45" s="258"/>
      <c r="E45" s="281" t="s">
        <v>125</v>
      </c>
      <c r="F45" s="407">
        <v>0</v>
      </c>
      <c r="G45" s="407">
        <v>0</v>
      </c>
      <c r="H45" s="407">
        <v>0</v>
      </c>
      <c r="I45" s="407">
        <v>0</v>
      </c>
      <c r="J45" s="192">
        <v>0</v>
      </c>
      <c r="K45" s="192">
        <v>0</v>
      </c>
      <c r="L45" s="192">
        <v>0</v>
      </c>
      <c r="M45" s="192">
        <v>0</v>
      </c>
      <c r="N45" s="226">
        <v>0</v>
      </c>
      <c r="O45" s="192">
        <v>0</v>
      </c>
      <c r="P45" s="192">
        <v>0</v>
      </c>
      <c r="Q45" s="192">
        <v>0</v>
      </c>
      <c r="R45" s="192">
        <v>0</v>
      </c>
      <c r="S45" s="226">
        <v>0</v>
      </c>
      <c r="T45" s="288">
        <v>1381</v>
      </c>
      <c r="U45" s="192">
        <v>0</v>
      </c>
      <c r="V45" s="192">
        <v>0</v>
      </c>
      <c r="W45" s="192">
        <v>0</v>
      </c>
      <c r="X45" s="226">
        <v>0</v>
      </c>
      <c r="Y45" s="288">
        <v>1405</v>
      </c>
      <c r="Z45" s="192">
        <v>0</v>
      </c>
      <c r="AA45" s="307">
        <v>0</v>
      </c>
      <c r="AB45" s="307">
        <v>0</v>
      </c>
      <c r="AC45" s="307">
        <v>0</v>
      </c>
      <c r="AD45" s="192">
        <v>0</v>
      </c>
      <c r="AE45" s="192">
        <v>0</v>
      </c>
      <c r="AF45" s="226">
        <v>0</v>
      </c>
      <c r="AG45" s="347">
        <v>-6956</v>
      </c>
      <c r="AH45" s="321">
        <v>0</v>
      </c>
      <c r="AI45" s="321">
        <v>0</v>
      </c>
      <c r="AJ45" s="321">
        <v>0</v>
      </c>
      <c r="AK45" s="338" t="s">
        <v>18</v>
      </c>
      <c r="AL45" s="349">
        <v>6288</v>
      </c>
      <c r="AM45" s="349">
        <v>0</v>
      </c>
      <c r="AN45" s="349">
        <v>0</v>
      </c>
      <c r="AO45" s="349">
        <v>0</v>
      </c>
      <c r="AP45" s="360" t="s">
        <v>18</v>
      </c>
      <c r="AQ45" s="349">
        <v>3527</v>
      </c>
      <c r="AR45" s="349">
        <v>0</v>
      </c>
      <c r="AS45" s="349">
        <v>0</v>
      </c>
      <c r="AT45" s="349">
        <v>0</v>
      </c>
      <c r="AU45" s="360" t="s">
        <v>18</v>
      </c>
      <c r="AV45" s="349">
        <v>122</v>
      </c>
      <c r="AW45" s="360" t="s">
        <v>18</v>
      </c>
      <c r="AX45" s="360" t="s">
        <v>18</v>
      </c>
      <c r="AY45" s="360" t="s">
        <v>18</v>
      </c>
      <c r="AZ45" s="360" t="s">
        <v>18</v>
      </c>
      <c r="BA45" s="349">
        <v>344</v>
      </c>
      <c r="BB45" s="398">
        <v>0</v>
      </c>
      <c r="BC45" s="398">
        <v>0</v>
      </c>
      <c r="BD45" s="398">
        <v>0</v>
      </c>
      <c r="BE45" s="394" t="s">
        <v>18</v>
      </c>
      <c r="BF45" s="349">
        <v>1765</v>
      </c>
      <c r="BG45" s="398">
        <v>0</v>
      </c>
      <c r="BH45" s="398">
        <v>0</v>
      </c>
      <c r="BI45" s="398">
        <v>0</v>
      </c>
      <c r="BJ45" s="394" t="s">
        <v>18</v>
      </c>
      <c r="BK45" s="349">
        <v>6063</v>
      </c>
    </row>
    <row r="46" spans="2:63">
      <c r="B46" s="258" t="s">
        <v>284</v>
      </c>
      <c r="C46" s="258"/>
      <c r="D46" s="258"/>
      <c r="E46" s="281" t="s">
        <v>125</v>
      </c>
      <c r="F46" s="303">
        <v>-18898.624</v>
      </c>
      <c r="G46" s="303">
        <v>-59062.146999999997</v>
      </c>
      <c r="H46" s="303">
        <v>-166379.62</v>
      </c>
      <c r="I46" s="225">
        <v>0</v>
      </c>
      <c r="J46" s="192">
        <v>-321841.59399999998</v>
      </c>
      <c r="K46" s="192">
        <v>-7108.41</v>
      </c>
      <c r="L46" s="192">
        <v>-19399.405999999999</v>
      </c>
      <c r="M46" s="192">
        <v>-18036.222000000002</v>
      </c>
      <c r="N46" s="226">
        <v>0</v>
      </c>
      <c r="O46" s="192">
        <v>-18888.571</v>
      </c>
      <c r="P46" s="192">
        <v>32748.346000000001</v>
      </c>
      <c r="Q46" s="192">
        <v>4624.3019999999997</v>
      </c>
      <c r="R46" s="192">
        <v>-101112.19100000001</v>
      </c>
      <c r="S46" s="226">
        <v>0</v>
      </c>
      <c r="T46" s="294">
        <v>-62879</v>
      </c>
      <c r="U46" s="192">
        <v>56376.419000000002</v>
      </c>
      <c r="V46" s="192">
        <v>1231.2239999999999</v>
      </c>
      <c r="W46" s="192">
        <v>17711.237000000001</v>
      </c>
      <c r="X46" s="226">
        <v>0</v>
      </c>
      <c r="Y46" s="294">
        <v>-6061</v>
      </c>
      <c r="Z46" s="192">
        <v>-3491</v>
      </c>
      <c r="AA46" s="294">
        <v>-5311</v>
      </c>
      <c r="AB46" s="294">
        <v>696</v>
      </c>
      <c r="AC46" s="294">
        <v>-1665</v>
      </c>
      <c r="AD46" s="192">
        <v>-28909</v>
      </c>
      <c r="AE46" s="294">
        <v>5961</v>
      </c>
      <c r="AF46" s="226">
        <v>0</v>
      </c>
      <c r="AG46" s="347">
        <v>4142</v>
      </c>
      <c r="AH46" s="294">
        <v>-1249</v>
      </c>
      <c r="AI46" s="294">
        <v>-5012</v>
      </c>
      <c r="AJ46" s="294">
        <v>-49</v>
      </c>
      <c r="AK46" s="338" t="s">
        <v>18</v>
      </c>
      <c r="AL46" s="349">
        <v>45388</v>
      </c>
      <c r="AM46" s="294">
        <v>-831</v>
      </c>
      <c r="AN46" s="294">
        <v>1987</v>
      </c>
      <c r="AO46" s="294">
        <v>5432</v>
      </c>
      <c r="AP46" s="393" t="s">
        <v>18</v>
      </c>
      <c r="AQ46" s="294">
        <v>-6565</v>
      </c>
      <c r="AR46" s="294">
        <v>-55256</v>
      </c>
      <c r="AS46" s="294">
        <v>61439</v>
      </c>
      <c r="AT46" s="294">
        <v>8396</v>
      </c>
      <c r="AU46" s="393" t="s">
        <v>18</v>
      </c>
      <c r="AV46" s="294">
        <v>-34290</v>
      </c>
      <c r="AW46" s="393">
        <v>884</v>
      </c>
      <c r="AX46" s="294">
        <v>-20802</v>
      </c>
      <c r="AY46" s="294">
        <v>-65781</v>
      </c>
      <c r="AZ46" s="360" t="s">
        <v>18</v>
      </c>
      <c r="BA46" s="349">
        <v>-29107</v>
      </c>
      <c r="BB46" s="398">
        <v>13342</v>
      </c>
      <c r="BC46" s="398">
        <v>-35308</v>
      </c>
      <c r="BD46" s="398">
        <v>-71671</v>
      </c>
      <c r="BE46" s="394" t="s">
        <v>18</v>
      </c>
      <c r="BF46" s="349">
        <v>-184029</v>
      </c>
      <c r="BG46" s="349">
        <v>60928</v>
      </c>
      <c r="BH46" s="349">
        <v>22728</v>
      </c>
      <c r="BI46" s="349">
        <v>-79289</v>
      </c>
      <c r="BJ46" s="394" t="s">
        <v>18</v>
      </c>
      <c r="BK46" s="349">
        <v>84012</v>
      </c>
    </row>
    <row r="47" spans="2:63">
      <c r="B47" s="258" t="s">
        <v>390</v>
      </c>
      <c r="C47" s="258"/>
      <c r="D47" s="258"/>
      <c r="E47" s="281" t="s">
        <v>125</v>
      </c>
      <c r="F47" s="407">
        <v>0</v>
      </c>
      <c r="G47" s="407">
        <v>0</v>
      </c>
      <c r="H47" s="407">
        <v>0</v>
      </c>
      <c r="I47" s="407">
        <v>0</v>
      </c>
      <c r="J47" s="192">
        <v>0</v>
      </c>
      <c r="K47" s="192">
        <v>0</v>
      </c>
      <c r="L47" s="192">
        <v>0</v>
      </c>
      <c r="M47" s="192">
        <v>0</v>
      </c>
      <c r="N47" s="192">
        <v>0</v>
      </c>
      <c r="O47" s="192">
        <v>0</v>
      </c>
      <c r="P47" s="192">
        <v>0</v>
      </c>
      <c r="Q47" s="192">
        <v>0</v>
      </c>
      <c r="R47" s="192">
        <v>0</v>
      </c>
      <c r="S47" s="192">
        <v>0</v>
      </c>
      <c r="T47" s="192">
        <v>0</v>
      </c>
      <c r="U47" s="192">
        <v>0</v>
      </c>
      <c r="V47" s="192">
        <v>0</v>
      </c>
      <c r="W47" s="192">
        <v>0</v>
      </c>
      <c r="X47" s="192">
        <v>0</v>
      </c>
      <c r="Y47" s="192">
        <v>0</v>
      </c>
      <c r="Z47" s="192">
        <v>0</v>
      </c>
      <c r="AA47" s="192">
        <v>0</v>
      </c>
      <c r="AB47" s="192">
        <v>0</v>
      </c>
      <c r="AC47" s="192">
        <v>0</v>
      </c>
      <c r="AD47" s="192">
        <v>0</v>
      </c>
      <c r="AE47" s="192">
        <v>0</v>
      </c>
      <c r="AF47" s="192">
        <v>0</v>
      </c>
      <c r="AG47" s="192">
        <v>0</v>
      </c>
      <c r="AH47" s="192">
        <v>0</v>
      </c>
      <c r="AI47" s="192">
        <v>0</v>
      </c>
      <c r="AJ47" s="192">
        <v>0</v>
      </c>
      <c r="AK47" s="192">
        <v>0</v>
      </c>
      <c r="AL47" s="192">
        <v>0</v>
      </c>
      <c r="AM47" s="192">
        <v>0</v>
      </c>
      <c r="AN47" s="192">
        <v>0</v>
      </c>
      <c r="AO47" s="192">
        <v>0</v>
      </c>
      <c r="AP47" s="192">
        <v>0</v>
      </c>
      <c r="AQ47" s="192">
        <v>0</v>
      </c>
      <c r="AR47" s="192">
        <v>0</v>
      </c>
      <c r="AS47" s="192">
        <v>0</v>
      </c>
      <c r="AT47" s="192">
        <v>0</v>
      </c>
      <c r="AU47" s="192">
        <v>0</v>
      </c>
      <c r="AV47" s="192">
        <v>0</v>
      </c>
      <c r="AW47" s="192">
        <v>0</v>
      </c>
      <c r="AX47" s="192">
        <v>0</v>
      </c>
      <c r="AY47" s="349">
        <v>912</v>
      </c>
      <c r="AZ47" s="360" t="s">
        <v>18</v>
      </c>
      <c r="BA47" s="349">
        <v>4646</v>
      </c>
      <c r="BB47" s="398">
        <v>0</v>
      </c>
      <c r="BC47" s="398">
        <v>-2708</v>
      </c>
      <c r="BD47" s="398">
        <v>-2402</v>
      </c>
      <c r="BE47" s="394" t="s">
        <v>18</v>
      </c>
      <c r="BF47" s="349">
        <v>942</v>
      </c>
      <c r="BG47" s="349">
        <v>-2464</v>
      </c>
      <c r="BH47" s="349">
        <v>-5349</v>
      </c>
      <c r="BI47" s="349">
        <v>-2509</v>
      </c>
      <c r="BJ47" s="394" t="s">
        <v>18</v>
      </c>
      <c r="BK47" s="349">
        <v>-3781</v>
      </c>
    </row>
    <row r="48" spans="2:63">
      <c r="B48" s="258" t="s">
        <v>285</v>
      </c>
      <c r="C48" s="258"/>
      <c r="D48" s="258"/>
      <c r="E48" s="281" t="s">
        <v>125</v>
      </c>
      <c r="F48" s="407">
        <v>0</v>
      </c>
      <c r="G48" s="407">
        <v>0</v>
      </c>
      <c r="H48" s="407">
        <v>0</v>
      </c>
      <c r="I48" s="407">
        <v>0</v>
      </c>
      <c r="J48" s="192">
        <v>0</v>
      </c>
      <c r="K48" s="192">
        <v>0</v>
      </c>
      <c r="L48" s="192">
        <v>0</v>
      </c>
      <c r="M48" s="192">
        <v>0</v>
      </c>
      <c r="N48" s="226">
        <v>0</v>
      </c>
      <c r="O48" s="192">
        <v>0</v>
      </c>
      <c r="P48" s="192">
        <v>0</v>
      </c>
      <c r="Q48" s="192">
        <v>0</v>
      </c>
      <c r="R48" s="192">
        <v>0</v>
      </c>
      <c r="S48" s="226">
        <v>0</v>
      </c>
      <c r="T48" s="288">
        <v>0</v>
      </c>
      <c r="U48" s="192">
        <v>0</v>
      </c>
      <c r="V48" s="192">
        <v>0</v>
      </c>
      <c r="W48" s="192">
        <v>0</v>
      </c>
      <c r="X48" s="226">
        <v>0</v>
      </c>
      <c r="Y48" s="192">
        <v>0</v>
      </c>
      <c r="Z48" s="192">
        <v>0</v>
      </c>
      <c r="AA48" s="294">
        <v>3066</v>
      </c>
      <c r="AB48" s="307">
        <v>0</v>
      </c>
      <c r="AC48" s="294">
        <v>28748</v>
      </c>
      <c r="AD48" s="192">
        <v>0</v>
      </c>
      <c r="AE48" s="294">
        <v>31955</v>
      </c>
      <c r="AF48" s="226">
        <v>0</v>
      </c>
      <c r="AG48" s="349">
        <v>13</v>
      </c>
      <c r="AH48" s="321">
        <v>3818</v>
      </c>
      <c r="AI48" s="321">
        <v>11489</v>
      </c>
      <c r="AJ48" s="321">
        <v>12950</v>
      </c>
      <c r="AK48" s="338" t="s">
        <v>18</v>
      </c>
      <c r="AL48" s="349">
        <v>317</v>
      </c>
      <c r="AM48" s="321">
        <v>1167</v>
      </c>
      <c r="AN48" s="321">
        <v>6039</v>
      </c>
      <c r="AO48" s="321">
        <v>7867</v>
      </c>
      <c r="AP48" s="338" t="s">
        <v>18</v>
      </c>
      <c r="AQ48" s="321">
        <v>427</v>
      </c>
      <c r="AR48" s="321">
        <v>1281</v>
      </c>
      <c r="AS48" s="321">
        <v>2844</v>
      </c>
      <c r="AT48" s="294">
        <v>7984</v>
      </c>
      <c r="AU48" s="393" t="s">
        <v>18</v>
      </c>
      <c r="AV48" s="192">
        <v>0</v>
      </c>
      <c r="AW48" s="393">
        <v>244</v>
      </c>
      <c r="AX48" s="294">
        <v>3215</v>
      </c>
      <c r="AY48" s="294">
        <v>8884</v>
      </c>
      <c r="AZ48" s="360" t="s">
        <v>18</v>
      </c>
      <c r="BA48" s="349">
        <v>0</v>
      </c>
      <c r="BB48" s="398">
        <v>6037</v>
      </c>
      <c r="BC48" s="398">
        <v>7342</v>
      </c>
      <c r="BD48" s="398">
        <v>5592</v>
      </c>
      <c r="BE48" s="394" t="s">
        <v>18</v>
      </c>
      <c r="BF48" s="360" t="s">
        <v>18</v>
      </c>
      <c r="BG48" s="349">
        <v>5119</v>
      </c>
      <c r="BH48" s="349">
        <v>8805</v>
      </c>
      <c r="BI48" s="349">
        <v>5430</v>
      </c>
      <c r="BJ48" s="394" t="s">
        <v>18</v>
      </c>
      <c r="BK48" s="360" t="s">
        <v>18</v>
      </c>
    </row>
    <row r="49" spans="2:63">
      <c r="B49" s="263" t="s">
        <v>286</v>
      </c>
      <c r="C49" s="258"/>
      <c r="D49" s="258"/>
      <c r="E49" s="281" t="s">
        <v>125</v>
      </c>
      <c r="F49" s="407">
        <v>0</v>
      </c>
      <c r="G49" s="407">
        <v>0</v>
      </c>
      <c r="H49" s="407">
        <v>0</v>
      </c>
      <c r="I49" s="407">
        <v>0</v>
      </c>
      <c r="J49" s="192">
        <v>0</v>
      </c>
      <c r="K49" s="192">
        <v>0</v>
      </c>
      <c r="L49" s="192">
        <v>0</v>
      </c>
      <c r="M49" s="192">
        <v>0</v>
      </c>
      <c r="N49" s="226">
        <v>0</v>
      </c>
      <c r="O49" s="192">
        <v>0</v>
      </c>
      <c r="P49" s="192">
        <v>0</v>
      </c>
      <c r="Q49" s="192">
        <v>0</v>
      </c>
      <c r="R49" s="192">
        <v>0</v>
      </c>
      <c r="S49" s="226">
        <v>0</v>
      </c>
      <c r="T49" s="288">
        <v>0</v>
      </c>
      <c r="U49" s="192">
        <v>0</v>
      </c>
      <c r="V49" s="192">
        <v>0</v>
      </c>
      <c r="W49" s="192">
        <v>0</v>
      </c>
      <c r="X49" s="226">
        <v>0</v>
      </c>
      <c r="Y49" s="192">
        <v>3031</v>
      </c>
      <c r="Z49" s="192">
        <v>0</v>
      </c>
      <c r="AA49" s="307">
        <v>0</v>
      </c>
      <c r="AB49" s="307">
        <v>0</v>
      </c>
      <c r="AC49" s="307">
        <v>0</v>
      </c>
      <c r="AD49" s="192">
        <v>0</v>
      </c>
      <c r="AE49" s="192">
        <v>0</v>
      </c>
      <c r="AF49" s="226">
        <v>0</v>
      </c>
      <c r="AG49" s="349">
        <v>6910</v>
      </c>
      <c r="AH49" s="321">
        <v>0</v>
      </c>
      <c r="AI49" s="321">
        <v>0</v>
      </c>
      <c r="AJ49" s="321">
        <v>0</v>
      </c>
      <c r="AK49" s="338" t="s">
        <v>18</v>
      </c>
      <c r="AL49" s="349">
        <v>4528</v>
      </c>
      <c r="AM49" s="321">
        <v>0</v>
      </c>
      <c r="AN49" s="321">
        <v>0</v>
      </c>
      <c r="AO49" s="321">
        <v>0</v>
      </c>
      <c r="AP49" s="338" t="s">
        <v>18</v>
      </c>
      <c r="AQ49" s="321">
        <v>2599</v>
      </c>
      <c r="AR49" s="349">
        <v>0</v>
      </c>
      <c r="AS49" s="349">
        <v>0</v>
      </c>
      <c r="AT49" s="349">
        <v>0</v>
      </c>
      <c r="AU49" s="360" t="s">
        <v>18</v>
      </c>
      <c r="AV49" s="321">
        <v>2582</v>
      </c>
      <c r="AW49" s="360" t="s">
        <v>18</v>
      </c>
      <c r="AX49" s="360" t="s">
        <v>18</v>
      </c>
      <c r="AY49" s="360" t="s">
        <v>18</v>
      </c>
      <c r="AZ49" s="360" t="s">
        <v>18</v>
      </c>
      <c r="BA49" s="349">
        <v>5811</v>
      </c>
      <c r="BB49" s="398">
        <v>0</v>
      </c>
      <c r="BC49" s="398">
        <v>0</v>
      </c>
      <c r="BD49" s="398">
        <v>1075</v>
      </c>
      <c r="BE49" s="394" t="s">
        <v>18</v>
      </c>
      <c r="BF49" s="349">
        <v>1237</v>
      </c>
      <c r="BG49" s="349">
        <v>0</v>
      </c>
      <c r="BH49" s="349">
        <v>0</v>
      </c>
      <c r="BI49" s="349">
        <v>4687</v>
      </c>
      <c r="BJ49" s="394" t="s">
        <v>18</v>
      </c>
      <c r="BK49" s="349">
        <v>4920</v>
      </c>
    </row>
    <row r="50" spans="2:63">
      <c r="B50" s="263" t="s">
        <v>287</v>
      </c>
      <c r="C50" s="258"/>
      <c r="D50" s="258"/>
      <c r="E50" s="281" t="s">
        <v>125</v>
      </c>
      <c r="F50" s="407">
        <v>0</v>
      </c>
      <c r="G50" s="407">
        <v>0</v>
      </c>
      <c r="H50" s="407">
        <v>0</v>
      </c>
      <c r="I50" s="407">
        <v>0</v>
      </c>
      <c r="J50" s="192">
        <v>0</v>
      </c>
      <c r="K50" s="192">
        <v>0</v>
      </c>
      <c r="L50" s="192">
        <v>0</v>
      </c>
      <c r="M50" s="192">
        <v>0</v>
      </c>
      <c r="N50" s="226">
        <v>0</v>
      </c>
      <c r="O50" s="192">
        <v>0</v>
      </c>
      <c r="P50" s="192">
        <v>0</v>
      </c>
      <c r="Q50" s="192">
        <v>0</v>
      </c>
      <c r="R50" s="192">
        <v>0</v>
      </c>
      <c r="S50" s="226">
        <v>0</v>
      </c>
      <c r="T50" s="288">
        <v>0</v>
      </c>
      <c r="U50" s="192">
        <v>0</v>
      </c>
      <c r="V50" s="192">
        <v>0</v>
      </c>
      <c r="W50" s="192">
        <v>0</v>
      </c>
      <c r="X50" s="226">
        <v>0</v>
      </c>
      <c r="Y50" s="192">
        <v>0</v>
      </c>
      <c r="Z50" s="192">
        <v>0</v>
      </c>
      <c r="AA50" s="307">
        <v>0</v>
      </c>
      <c r="AB50" s="307">
        <v>0</v>
      </c>
      <c r="AC50" s="307">
        <v>0</v>
      </c>
      <c r="AD50" s="192">
        <v>0</v>
      </c>
      <c r="AE50" s="192">
        <v>0</v>
      </c>
      <c r="AF50" s="226">
        <v>0</v>
      </c>
      <c r="AG50" s="349">
        <v>42</v>
      </c>
      <c r="AH50" s="321">
        <v>0</v>
      </c>
      <c r="AI50" s="321">
        <v>0</v>
      </c>
      <c r="AJ50" s="321">
        <v>0</v>
      </c>
      <c r="AK50" s="338" t="s">
        <v>18</v>
      </c>
      <c r="AL50" s="349">
        <v>-65</v>
      </c>
      <c r="AM50" s="321">
        <v>0</v>
      </c>
      <c r="AN50" s="321">
        <v>0</v>
      </c>
      <c r="AO50" s="321">
        <v>0</v>
      </c>
      <c r="AP50" s="338" t="s">
        <v>18</v>
      </c>
      <c r="AQ50" s="192">
        <v>0</v>
      </c>
      <c r="AR50" s="192">
        <v>0</v>
      </c>
      <c r="AS50" s="192">
        <v>0</v>
      </c>
      <c r="AT50" s="192">
        <v>0</v>
      </c>
      <c r="AU50" s="192">
        <v>0</v>
      </c>
      <c r="AV50" s="192">
        <v>0</v>
      </c>
      <c r="AW50" s="360" t="s">
        <v>18</v>
      </c>
      <c r="AX50" s="360" t="s">
        <v>18</v>
      </c>
      <c r="AY50" s="360" t="s">
        <v>18</v>
      </c>
      <c r="AZ50" s="360" t="s">
        <v>18</v>
      </c>
      <c r="BA50" s="349">
        <v>0</v>
      </c>
      <c r="BB50" s="398">
        <v>0</v>
      </c>
      <c r="BC50" s="398">
        <v>0</v>
      </c>
      <c r="BD50" s="398">
        <v>0</v>
      </c>
      <c r="BE50" s="394" t="s">
        <v>18</v>
      </c>
      <c r="BF50" s="360" t="s">
        <v>18</v>
      </c>
      <c r="BG50" s="349">
        <v>0</v>
      </c>
      <c r="BH50" s="349">
        <v>0</v>
      </c>
      <c r="BI50" s="349">
        <v>0</v>
      </c>
      <c r="BJ50" s="394" t="s">
        <v>18</v>
      </c>
      <c r="BK50" s="360" t="s">
        <v>18</v>
      </c>
    </row>
    <row r="51" spans="2:63">
      <c r="B51" s="263" t="s">
        <v>288</v>
      </c>
      <c r="C51" s="258"/>
      <c r="D51" s="258"/>
      <c r="E51" s="281" t="s">
        <v>125</v>
      </c>
      <c r="F51" s="407">
        <v>0</v>
      </c>
      <c r="G51" s="407">
        <v>0</v>
      </c>
      <c r="H51" s="407">
        <v>0</v>
      </c>
      <c r="I51" s="407">
        <v>0</v>
      </c>
      <c r="J51" s="192">
        <v>0</v>
      </c>
      <c r="K51" s="192">
        <v>0</v>
      </c>
      <c r="L51" s="192">
        <v>0</v>
      </c>
      <c r="M51" s="192">
        <v>0</v>
      </c>
      <c r="N51" s="226">
        <v>0</v>
      </c>
      <c r="O51" s="192">
        <v>0</v>
      </c>
      <c r="P51" s="192">
        <v>0</v>
      </c>
      <c r="Q51" s="192">
        <v>0</v>
      </c>
      <c r="R51" s="192">
        <v>0</v>
      </c>
      <c r="S51" s="226">
        <v>0</v>
      </c>
      <c r="T51" s="288">
        <v>0</v>
      </c>
      <c r="U51" s="192">
        <v>0</v>
      </c>
      <c r="V51" s="192">
        <v>0</v>
      </c>
      <c r="W51" s="192">
        <v>0</v>
      </c>
      <c r="X51" s="226">
        <v>0</v>
      </c>
      <c r="Y51" s="192">
        <v>0</v>
      </c>
      <c r="Z51" s="192">
        <v>0</v>
      </c>
      <c r="AA51" s="307">
        <v>0</v>
      </c>
      <c r="AB51" s="307">
        <v>0</v>
      </c>
      <c r="AC51" s="307">
        <v>0</v>
      </c>
      <c r="AD51" s="192">
        <v>0</v>
      </c>
      <c r="AE51" s="192">
        <v>0</v>
      </c>
      <c r="AF51" s="226">
        <v>0</v>
      </c>
      <c r="AG51" s="349">
        <v>14096</v>
      </c>
      <c r="AH51" s="321">
        <v>0</v>
      </c>
      <c r="AI51" s="321">
        <v>0</v>
      </c>
      <c r="AJ51" s="321">
        <v>0</v>
      </c>
      <c r="AK51" s="338" t="s">
        <v>18</v>
      </c>
      <c r="AL51" s="349">
        <v>4225</v>
      </c>
      <c r="AM51" s="321">
        <v>0</v>
      </c>
      <c r="AN51" s="321">
        <v>0</v>
      </c>
      <c r="AO51" s="321">
        <v>0</v>
      </c>
      <c r="AP51" s="338" t="s">
        <v>18</v>
      </c>
      <c r="AQ51" s="321">
        <v>3453</v>
      </c>
      <c r="AR51" s="349">
        <v>0</v>
      </c>
      <c r="AS51" s="349">
        <v>0</v>
      </c>
      <c r="AT51" s="349">
        <v>0</v>
      </c>
      <c r="AU51" s="360" t="s">
        <v>18</v>
      </c>
      <c r="AV51" s="321">
        <v>2758</v>
      </c>
      <c r="AW51" s="360" t="s">
        <v>18</v>
      </c>
      <c r="AX51" s="360" t="s">
        <v>18</v>
      </c>
      <c r="AY51" s="360" t="s">
        <v>18</v>
      </c>
      <c r="AZ51" s="360" t="s">
        <v>18</v>
      </c>
      <c r="BA51" s="349">
        <v>9125</v>
      </c>
      <c r="BB51" s="398">
        <v>0</v>
      </c>
      <c r="BC51" s="398">
        <v>0</v>
      </c>
      <c r="BD51" s="398">
        <v>3662</v>
      </c>
      <c r="BE51" s="394" t="s">
        <v>18</v>
      </c>
      <c r="BF51" s="349">
        <v>8316</v>
      </c>
      <c r="BG51" s="349">
        <v>0</v>
      </c>
      <c r="BH51" s="349">
        <v>0</v>
      </c>
      <c r="BI51" s="349">
        <v>0</v>
      </c>
      <c r="BJ51" s="394" t="s">
        <v>18</v>
      </c>
      <c r="BK51" s="360" t="s">
        <v>18</v>
      </c>
    </row>
    <row r="52" spans="2:63">
      <c r="B52" s="263" t="s">
        <v>435</v>
      </c>
      <c r="C52" s="258"/>
      <c r="D52" s="258"/>
      <c r="E52" s="281" t="s">
        <v>125</v>
      </c>
      <c r="F52" s="407"/>
      <c r="G52" s="407"/>
      <c r="H52" s="407"/>
      <c r="I52" s="407"/>
      <c r="J52" s="226">
        <v>0</v>
      </c>
      <c r="K52" s="226">
        <v>0</v>
      </c>
      <c r="L52" s="226">
        <v>0</v>
      </c>
      <c r="M52" s="226">
        <v>0</v>
      </c>
      <c r="N52" s="226">
        <v>0</v>
      </c>
      <c r="O52" s="226">
        <v>0</v>
      </c>
      <c r="P52" s="226">
        <v>0</v>
      </c>
      <c r="Q52" s="226">
        <v>0</v>
      </c>
      <c r="R52" s="226">
        <v>0</v>
      </c>
      <c r="S52" s="226">
        <v>0</v>
      </c>
      <c r="T52" s="226">
        <v>0</v>
      </c>
      <c r="U52" s="226">
        <v>0</v>
      </c>
      <c r="V52" s="226">
        <v>0</v>
      </c>
      <c r="W52" s="226">
        <v>0</v>
      </c>
      <c r="X52" s="226">
        <v>0</v>
      </c>
      <c r="Y52" s="226">
        <v>0</v>
      </c>
      <c r="Z52" s="226">
        <v>0</v>
      </c>
      <c r="AA52" s="226">
        <v>0</v>
      </c>
      <c r="AB52" s="226">
        <v>0</v>
      </c>
      <c r="AC52" s="226">
        <v>0</v>
      </c>
      <c r="AD52" s="226">
        <v>0</v>
      </c>
      <c r="AE52" s="226">
        <v>0</v>
      </c>
      <c r="AF52" s="226">
        <v>0</v>
      </c>
      <c r="AG52" s="226">
        <v>0</v>
      </c>
      <c r="AH52" s="226">
        <v>0</v>
      </c>
      <c r="AI52" s="226">
        <v>0</v>
      </c>
      <c r="AJ52" s="226">
        <v>0</v>
      </c>
      <c r="AK52" s="226">
        <v>0</v>
      </c>
      <c r="AL52" s="226">
        <v>0</v>
      </c>
      <c r="AM52" s="226">
        <v>0</v>
      </c>
      <c r="AN52" s="226">
        <v>0</v>
      </c>
      <c r="AO52" s="226">
        <v>0</v>
      </c>
      <c r="AP52" s="226">
        <v>0</v>
      </c>
      <c r="AQ52" s="226">
        <v>0</v>
      </c>
      <c r="AR52" s="226">
        <v>0</v>
      </c>
      <c r="AS52" s="226">
        <v>0</v>
      </c>
      <c r="AT52" s="226">
        <v>0</v>
      </c>
      <c r="AU52" s="226">
        <v>0</v>
      </c>
      <c r="AV52" s="226">
        <v>0</v>
      </c>
      <c r="AW52" s="226">
        <v>0</v>
      </c>
      <c r="AX52" s="226">
        <v>0</v>
      </c>
      <c r="AY52" s="226">
        <v>0</v>
      </c>
      <c r="AZ52" s="226">
        <v>0</v>
      </c>
      <c r="BA52" s="226">
        <v>0</v>
      </c>
      <c r="BB52" s="398">
        <v>0</v>
      </c>
      <c r="BC52" s="398">
        <v>0</v>
      </c>
      <c r="BD52" s="398">
        <v>0</v>
      </c>
      <c r="BE52" s="398">
        <v>0</v>
      </c>
      <c r="BF52" s="398">
        <v>0</v>
      </c>
      <c r="BG52" s="349">
        <v>-43433</v>
      </c>
      <c r="BH52" s="349">
        <v>-93669</v>
      </c>
      <c r="BI52" s="349">
        <v>-144943</v>
      </c>
      <c r="BJ52" s="398" t="s">
        <v>18</v>
      </c>
      <c r="BK52" s="398">
        <v>-197959</v>
      </c>
    </row>
    <row r="53" spans="2:63">
      <c r="B53" s="263" t="s">
        <v>436</v>
      </c>
      <c r="C53" s="258"/>
      <c r="D53" s="258"/>
      <c r="E53" s="281" t="s">
        <v>125</v>
      </c>
      <c r="F53" s="407"/>
      <c r="G53" s="407"/>
      <c r="H53" s="407"/>
      <c r="I53" s="407"/>
      <c r="J53" s="226">
        <v>0</v>
      </c>
      <c r="K53" s="226">
        <v>0</v>
      </c>
      <c r="L53" s="226">
        <v>0</v>
      </c>
      <c r="M53" s="226">
        <v>0</v>
      </c>
      <c r="N53" s="226">
        <v>0</v>
      </c>
      <c r="O53" s="226">
        <v>0</v>
      </c>
      <c r="P53" s="226">
        <v>0</v>
      </c>
      <c r="Q53" s="226">
        <v>0</v>
      </c>
      <c r="R53" s="226">
        <v>0</v>
      </c>
      <c r="S53" s="226">
        <v>0</v>
      </c>
      <c r="T53" s="226">
        <v>0</v>
      </c>
      <c r="U53" s="226">
        <v>0</v>
      </c>
      <c r="V53" s="226">
        <v>0</v>
      </c>
      <c r="W53" s="226">
        <v>0</v>
      </c>
      <c r="X53" s="226">
        <v>0</v>
      </c>
      <c r="Y53" s="226">
        <v>0</v>
      </c>
      <c r="Z53" s="226">
        <v>0</v>
      </c>
      <c r="AA53" s="226">
        <v>0</v>
      </c>
      <c r="AB53" s="226">
        <v>0</v>
      </c>
      <c r="AC53" s="226">
        <v>0</v>
      </c>
      <c r="AD53" s="226">
        <v>0</v>
      </c>
      <c r="AE53" s="226">
        <v>0</v>
      </c>
      <c r="AF53" s="226">
        <v>0</v>
      </c>
      <c r="AG53" s="226">
        <v>0</v>
      </c>
      <c r="AH53" s="226">
        <v>0</v>
      </c>
      <c r="AI53" s="226">
        <v>0</v>
      </c>
      <c r="AJ53" s="226">
        <v>0</v>
      </c>
      <c r="AK53" s="226">
        <v>0</v>
      </c>
      <c r="AL53" s="226">
        <v>0</v>
      </c>
      <c r="AM53" s="226">
        <v>0</v>
      </c>
      <c r="AN53" s="226">
        <v>0</v>
      </c>
      <c r="AO53" s="226">
        <v>0</v>
      </c>
      <c r="AP53" s="226">
        <v>0</v>
      </c>
      <c r="AQ53" s="226">
        <v>0</v>
      </c>
      <c r="AR53" s="226">
        <v>0</v>
      </c>
      <c r="AS53" s="226">
        <v>0</v>
      </c>
      <c r="AT53" s="226">
        <v>0</v>
      </c>
      <c r="AU53" s="226">
        <v>0</v>
      </c>
      <c r="AV53" s="226">
        <v>0</v>
      </c>
      <c r="AW53" s="226">
        <v>0</v>
      </c>
      <c r="AX53" s="226">
        <v>0</v>
      </c>
      <c r="AY53" s="226">
        <v>0</v>
      </c>
      <c r="AZ53" s="226">
        <v>0</v>
      </c>
      <c r="BA53" s="226">
        <v>0</v>
      </c>
      <c r="BB53" s="398">
        <v>0</v>
      </c>
      <c r="BC53" s="398">
        <v>0</v>
      </c>
      <c r="BD53" s="398">
        <v>0</v>
      </c>
      <c r="BE53" s="398">
        <v>0</v>
      </c>
      <c r="BF53" s="398">
        <v>0</v>
      </c>
      <c r="BG53" s="349">
        <v>-1102</v>
      </c>
      <c r="BH53" s="349">
        <v>-27162</v>
      </c>
      <c r="BI53" s="349">
        <v>-30538</v>
      </c>
      <c r="BJ53" s="398" t="s">
        <v>18</v>
      </c>
      <c r="BK53" s="398">
        <v>-43005</v>
      </c>
    </row>
    <row r="54" spans="2:63">
      <c r="B54" s="263" t="s">
        <v>437</v>
      </c>
      <c r="C54" s="258"/>
      <c r="D54" s="258"/>
      <c r="E54" s="281" t="s">
        <v>125</v>
      </c>
      <c r="F54" s="407"/>
      <c r="G54" s="407"/>
      <c r="H54" s="407"/>
      <c r="I54" s="407"/>
      <c r="J54" s="226">
        <v>0</v>
      </c>
      <c r="K54" s="226">
        <v>0</v>
      </c>
      <c r="L54" s="226">
        <v>0</v>
      </c>
      <c r="M54" s="226">
        <v>0</v>
      </c>
      <c r="N54" s="226">
        <v>0</v>
      </c>
      <c r="O54" s="226">
        <v>0</v>
      </c>
      <c r="P54" s="226">
        <v>0</v>
      </c>
      <c r="Q54" s="226">
        <v>0</v>
      </c>
      <c r="R54" s="226">
        <v>0</v>
      </c>
      <c r="S54" s="226">
        <v>0</v>
      </c>
      <c r="T54" s="226">
        <v>0</v>
      </c>
      <c r="U54" s="226">
        <v>0</v>
      </c>
      <c r="V54" s="226">
        <v>0</v>
      </c>
      <c r="W54" s="226">
        <v>0</v>
      </c>
      <c r="X54" s="226">
        <v>0</v>
      </c>
      <c r="Y54" s="226">
        <v>0</v>
      </c>
      <c r="Z54" s="226">
        <v>0</v>
      </c>
      <c r="AA54" s="226">
        <v>0</v>
      </c>
      <c r="AB54" s="226">
        <v>0</v>
      </c>
      <c r="AC54" s="226">
        <v>0</v>
      </c>
      <c r="AD54" s="226">
        <v>0</v>
      </c>
      <c r="AE54" s="226">
        <v>0</v>
      </c>
      <c r="AF54" s="226">
        <v>0</v>
      </c>
      <c r="AG54" s="226">
        <v>0</v>
      </c>
      <c r="AH54" s="226">
        <v>0</v>
      </c>
      <c r="AI54" s="226">
        <v>0</v>
      </c>
      <c r="AJ54" s="226">
        <v>0</v>
      </c>
      <c r="AK54" s="226">
        <v>0</v>
      </c>
      <c r="AL54" s="226">
        <v>0</v>
      </c>
      <c r="AM54" s="226">
        <v>0</v>
      </c>
      <c r="AN54" s="226">
        <v>0</v>
      </c>
      <c r="AO54" s="226">
        <v>0</v>
      </c>
      <c r="AP54" s="226">
        <v>0</v>
      </c>
      <c r="AQ54" s="226">
        <v>0</v>
      </c>
      <c r="AR54" s="226">
        <v>0</v>
      </c>
      <c r="AS54" s="226">
        <v>0</v>
      </c>
      <c r="AT54" s="226">
        <v>0</v>
      </c>
      <c r="AU54" s="226">
        <v>0</v>
      </c>
      <c r="AV54" s="226">
        <v>0</v>
      </c>
      <c r="AW54" s="226">
        <v>0</v>
      </c>
      <c r="AX54" s="226">
        <v>0</v>
      </c>
      <c r="AY54" s="226">
        <v>0</v>
      </c>
      <c r="AZ54" s="226">
        <v>0</v>
      </c>
      <c r="BA54" s="226">
        <v>0</v>
      </c>
      <c r="BB54" s="398">
        <v>0</v>
      </c>
      <c r="BC54" s="398">
        <v>0</v>
      </c>
      <c r="BD54" s="398">
        <v>0</v>
      </c>
      <c r="BE54" s="398">
        <v>0</v>
      </c>
      <c r="BF54" s="398">
        <v>0</v>
      </c>
      <c r="BG54" s="349">
        <v>-168</v>
      </c>
      <c r="BH54" s="349">
        <v>3976</v>
      </c>
      <c r="BI54" s="349">
        <v>-5615</v>
      </c>
      <c r="BJ54" s="398" t="s">
        <v>18</v>
      </c>
      <c r="BK54" s="398">
        <v>-6744</v>
      </c>
    </row>
    <row r="55" spans="2:63">
      <c r="B55" s="227" t="s">
        <v>289</v>
      </c>
      <c r="C55" s="227"/>
      <c r="D55" s="227"/>
      <c r="E55" s="230" t="s">
        <v>125</v>
      </c>
      <c r="F55" s="228">
        <f>SUM(F14:F46)</f>
        <v>50313.053000000014</v>
      </c>
      <c r="G55" s="228">
        <f>SUM(G14:G46)</f>
        <v>136363.23899999997</v>
      </c>
      <c r="H55" s="228">
        <f>SUM(H14:H46)</f>
        <v>405460.05900000001</v>
      </c>
      <c r="I55" s="366">
        <f>SUM(I16:I46)</f>
        <v>0</v>
      </c>
      <c r="J55" s="232">
        <f t="shared" ref="J55:AL55" si="3">SUM(J14:J51)</f>
        <v>509894.51500000007</v>
      </c>
      <c r="K55" s="198">
        <f t="shared" si="3"/>
        <v>104585.34099999999</v>
      </c>
      <c r="L55" s="198">
        <f t="shared" si="3"/>
        <v>248638.25399999999</v>
      </c>
      <c r="M55" s="198">
        <f t="shared" si="3"/>
        <v>408999.7539999999</v>
      </c>
      <c r="N55" s="198">
        <f t="shared" si="3"/>
        <v>0</v>
      </c>
      <c r="O55" s="232">
        <f t="shared" si="3"/>
        <v>593697.06499999994</v>
      </c>
      <c r="P55" s="198">
        <f t="shared" si="3"/>
        <v>163197.84299999991</v>
      </c>
      <c r="Q55" s="198">
        <f t="shared" si="3"/>
        <v>287206.34845530998</v>
      </c>
      <c r="R55" s="198">
        <f t="shared" si="3"/>
        <v>343956.82700000011</v>
      </c>
      <c r="S55" s="198">
        <f t="shared" si="3"/>
        <v>0</v>
      </c>
      <c r="T55" s="232">
        <f t="shared" si="3"/>
        <v>410743.88399999996</v>
      </c>
      <c r="U55" s="198">
        <f t="shared" si="3"/>
        <v>263097.31299999997</v>
      </c>
      <c r="V55" s="198">
        <f t="shared" si="3"/>
        <v>338911.29700000002</v>
      </c>
      <c r="W55" s="198">
        <f t="shared" si="3"/>
        <v>608639.93799999985</v>
      </c>
      <c r="X55" s="198">
        <f t="shared" si="3"/>
        <v>0</v>
      </c>
      <c r="Y55" s="232">
        <f t="shared" si="3"/>
        <v>650539.30000000016</v>
      </c>
      <c r="Z55" s="198">
        <f t="shared" si="3"/>
        <v>94102.233999999982</v>
      </c>
      <c r="AA55" s="198">
        <f t="shared" si="3"/>
        <v>81616.131999999983</v>
      </c>
      <c r="AB55" s="198">
        <f t="shared" si="3"/>
        <v>121681.40267000007</v>
      </c>
      <c r="AC55" s="198">
        <f t="shared" si="3"/>
        <v>105707</v>
      </c>
      <c r="AD55" s="198">
        <f t="shared" si="3"/>
        <v>136522</v>
      </c>
      <c r="AE55" s="198">
        <f t="shared" si="3"/>
        <v>142953</v>
      </c>
      <c r="AF55" s="198">
        <f t="shared" si="3"/>
        <v>0</v>
      </c>
      <c r="AG55" s="232">
        <f t="shared" si="3"/>
        <v>-1056170</v>
      </c>
      <c r="AH55" s="198">
        <f t="shared" si="3"/>
        <v>258645</v>
      </c>
      <c r="AI55" s="198">
        <f t="shared" si="3"/>
        <v>332225</v>
      </c>
      <c r="AJ55" s="198">
        <f t="shared" si="3"/>
        <v>540943</v>
      </c>
      <c r="AK55" s="198">
        <f t="shared" si="3"/>
        <v>0</v>
      </c>
      <c r="AL55" s="232">
        <f t="shared" si="3"/>
        <v>617209</v>
      </c>
      <c r="AM55" s="198">
        <v>280495</v>
      </c>
      <c r="AN55" s="198">
        <v>610943</v>
      </c>
      <c r="AO55" s="198">
        <v>853178</v>
      </c>
      <c r="AP55" s="396" t="s">
        <v>18</v>
      </c>
      <c r="AQ55" s="232">
        <v>952032</v>
      </c>
      <c r="AR55" s="198">
        <v>210491</v>
      </c>
      <c r="AS55" s="198">
        <v>604410</v>
      </c>
      <c r="AT55" s="198">
        <v>1389801</v>
      </c>
      <c r="AU55" s="396" t="s">
        <v>18</v>
      </c>
      <c r="AV55" s="232">
        <v>1701152</v>
      </c>
      <c r="AW55" s="400">
        <v>348439</v>
      </c>
      <c r="AX55" s="232">
        <f>AX14+SUM(AX16:AX51)</f>
        <v>736797</v>
      </c>
      <c r="AY55" s="232">
        <f>AY14+SUM(AY16:AY51)</f>
        <v>1144571</v>
      </c>
      <c r="AZ55" s="397" t="s">
        <v>18</v>
      </c>
      <c r="BA55" s="232">
        <f>BA14+SUM(BA16:BA51)</f>
        <v>1486240</v>
      </c>
      <c r="BB55" s="446">
        <f>SUM(BB14:BB51)</f>
        <v>380185</v>
      </c>
      <c r="BC55" s="446">
        <f>SUM(BC14:BC51)</f>
        <v>721320</v>
      </c>
      <c r="BD55" s="446">
        <f>SUM(BD14:BD51)</f>
        <v>1180512</v>
      </c>
      <c r="BE55" s="446" t="s">
        <v>18</v>
      </c>
      <c r="BF55" s="467">
        <f>SUM(BF14:BF51)</f>
        <v>1467556</v>
      </c>
      <c r="BG55" s="467">
        <f>SUM(BG14:BG54)</f>
        <v>399219</v>
      </c>
      <c r="BH55" s="467">
        <f>SUM(BH14:BH54)</f>
        <v>810371</v>
      </c>
      <c r="BI55" s="467">
        <f>SUM(BI14:BI54)</f>
        <v>1272984</v>
      </c>
      <c r="BJ55" s="446" t="s">
        <v>18</v>
      </c>
      <c r="BK55" s="467">
        <v>1650652</v>
      </c>
    </row>
    <row r="56" spans="2:63">
      <c r="C56" s="258"/>
      <c r="D56" s="258"/>
      <c r="E56" s="281"/>
      <c r="F56" s="303"/>
      <c r="G56" s="303"/>
      <c r="H56" s="303"/>
      <c r="I56" s="303"/>
      <c r="J56" s="407"/>
      <c r="K56" s="192"/>
      <c r="L56" s="192"/>
      <c r="M56" s="192"/>
      <c r="N56" s="192"/>
      <c r="O56" s="407"/>
      <c r="P56" s="192"/>
      <c r="Q56" s="192"/>
      <c r="R56" s="192"/>
      <c r="S56" s="192"/>
      <c r="T56" s="407"/>
      <c r="U56" s="192"/>
      <c r="V56" s="192"/>
      <c r="W56" s="192"/>
      <c r="X56" s="192"/>
      <c r="Y56" s="407"/>
      <c r="Z56" s="192"/>
      <c r="AA56" s="192"/>
      <c r="AB56" s="192"/>
      <c r="AC56" s="192"/>
      <c r="AD56" s="192"/>
      <c r="AE56" s="192"/>
      <c r="AF56" s="192"/>
      <c r="AG56" s="418"/>
      <c r="AH56" s="192"/>
      <c r="AI56" s="192"/>
      <c r="AJ56" s="192"/>
      <c r="AK56" s="342"/>
      <c r="AL56" s="418"/>
      <c r="AM56" s="192"/>
      <c r="AN56" s="192"/>
      <c r="AO56" s="192"/>
      <c r="AP56" s="391" t="s">
        <v>18</v>
      </c>
      <c r="AU56" s="391" t="s">
        <v>18</v>
      </c>
      <c r="AW56" s="391"/>
      <c r="AY56" s="193"/>
      <c r="AZ56" s="193"/>
      <c r="BB56" s="193"/>
    </row>
    <row r="57" spans="2:63">
      <c r="B57" s="258" t="s">
        <v>290</v>
      </c>
      <c r="C57" s="258"/>
      <c r="D57" s="258"/>
      <c r="E57" s="281" t="s">
        <v>125</v>
      </c>
      <c r="F57" s="303">
        <v>15655.18</v>
      </c>
      <c r="G57" s="303">
        <v>12270.713</v>
      </c>
      <c r="H57" s="303">
        <v>26628.714</v>
      </c>
      <c r="I57" s="225">
        <v>0</v>
      </c>
      <c r="J57" s="192">
        <v>57113.535000000003</v>
      </c>
      <c r="K57" s="192">
        <v>8291.8680000000004</v>
      </c>
      <c r="L57" s="192">
        <v>4246.7359999999999</v>
      </c>
      <c r="M57" s="192">
        <v>301.733</v>
      </c>
      <c r="N57" s="226">
        <v>0</v>
      </c>
      <c r="O57" s="192">
        <v>23309.51</v>
      </c>
      <c r="P57" s="192">
        <v>8712.0429999999997</v>
      </c>
      <c r="Q57" s="192">
        <v>-11140.397999999999</v>
      </c>
      <c r="R57" s="192">
        <v>-20278.936000000002</v>
      </c>
      <c r="S57" s="226">
        <v>0</v>
      </c>
      <c r="T57" s="294">
        <v>-53833</v>
      </c>
      <c r="U57" s="192">
        <v>-5991.6620000000003</v>
      </c>
      <c r="V57" s="192">
        <v>-16443.808000000001</v>
      </c>
      <c r="W57" s="192">
        <v>-26215.69</v>
      </c>
      <c r="X57" s="226">
        <v>0</v>
      </c>
      <c r="Y57" s="294">
        <v>-55606</v>
      </c>
      <c r="Z57" s="192">
        <v>61889</v>
      </c>
      <c r="AA57" s="303">
        <v>69021</v>
      </c>
      <c r="AB57" s="303">
        <v>41036</v>
      </c>
      <c r="AC57" s="303">
        <v>49691</v>
      </c>
      <c r="AD57" s="192">
        <v>31212</v>
      </c>
      <c r="AE57" s="303">
        <v>36661</v>
      </c>
      <c r="AF57" s="226">
        <v>0</v>
      </c>
      <c r="AG57" s="347">
        <v>11710</v>
      </c>
      <c r="AH57" s="294">
        <v>59174</v>
      </c>
      <c r="AI57" s="294">
        <v>96315</v>
      </c>
      <c r="AJ57" s="294">
        <v>66382</v>
      </c>
      <c r="AK57" s="341" t="s">
        <v>18</v>
      </c>
      <c r="AL57" s="347">
        <v>82337</v>
      </c>
      <c r="AM57" s="294">
        <v>-14584</v>
      </c>
      <c r="AN57" s="294">
        <v>-29602</v>
      </c>
      <c r="AO57" s="294">
        <v>-87400</v>
      </c>
      <c r="AP57" s="393" t="s">
        <v>18</v>
      </c>
      <c r="AQ57" s="294">
        <v>-90603</v>
      </c>
      <c r="AR57" s="294">
        <v>-38683</v>
      </c>
      <c r="AS57" s="294">
        <v>-127205</v>
      </c>
      <c r="AT57" s="294">
        <v>-104690</v>
      </c>
      <c r="AU57" s="393" t="s">
        <v>18</v>
      </c>
      <c r="AV57" s="294">
        <v>-116439</v>
      </c>
      <c r="AW57" s="393">
        <v>-30059</v>
      </c>
      <c r="AX57" s="294">
        <v>-42890</v>
      </c>
      <c r="AY57" s="294">
        <v>-75000</v>
      </c>
      <c r="AZ57" s="393" t="s">
        <v>18</v>
      </c>
      <c r="BA57" s="349">
        <v>-76763</v>
      </c>
      <c r="BB57" s="398">
        <v>35944</v>
      </c>
      <c r="BC57" s="398">
        <v>17501</v>
      </c>
      <c r="BD57" s="398">
        <v>17315</v>
      </c>
      <c r="BE57" s="393" t="s">
        <v>18</v>
      </c>
      <c r="BF57" s="349">
        <v>36690</v>
      </c>
      <c r="BG57" s="469">
        <v>46590</v>
      </c>
      <c r="BH57" s="469">
        <v>56620</v>
      </c>
      <c r="BI57" s="469">
        <v>4506</v>
      </c>
      <c r="BJ57" s="393" t="s">
        <v>18</v>
      </c>
      <c r="BK57" s="349">
        <v>-4248</v>
      </c>
    </row>
    <row r="58" spans="2:63">
      <c r="B58" s="258" t="s">
        <v>291</v>
      </c>
      <c r="C58" s="258"/>
      <c r="D58" s="258"/>
      <c r="E58" s="281" t="s">
        <v>125</v>
      </c>
      <c r="F58" s="303">
        <v>8422.4120000000003</v>
      </c>
      <c r="G58" s="303">
        <v>9888.7170000000006</v>
      </c>
      <c r="H58" s="303">
        <v>15327.322</v>
      </c>
      <c r="I58" s="225">
        <v>0</v>
      </c>
      <c r="J58" s="192">
        <v>-1186.992</v>
      </c>
      <c r="K58" s="192">
        <v>-8207.6890000000003</v>
      </c>
      <c r="L58" s="192">
        <v>-18175.927</v>
      </c>
      <c r="M58" s="192">
        <v>-24241.023000000001</v>
      </c>
      <c r="N58" s="226">
        <v>0</v>
      </c>
      <c r="O58" s="192">
        <v>-6666.6940000000004</v>
      </c>
      <c r="P58" s="192">
        <v>-12681.514999999999</v>
      </c>
      <c r="Q58" s="192">
        <v>-5715.9989999999998</v>
      </c>
      <c r="R58" s="192">
        <v>-1995.671</v>
      </c>
      <c r="S58" s="226">
        <v>0</v>
      </c>
      <c r="T58" s="294">
        <v>-9466</v>
      </c>
      <c r="U58" s="192">
        <v>8247.1830000000009</v>
      </c>
      <c r="V58" s="192">
        <v>1117.481</v>
      </c>
      <c r="W58" s="192">
        <v>3674.3850000000002</v>
      </c>
      <c r="X58" s="226">
        <v>0</v>
      </c>
      <c r="Y58" s="294">
        <v>-12250</v>
      </c>
      <c r="Z58" s="192">
        <v>-7734.3030799999997</v>
      </c>
      <c r="AA58" s="294">
        <v>-7902</v>
      </c>
      <c r="AB58" s="294">
        <v>-9770</v>
      </c>
      <c r="AC58" s="294">
        <v>-9496</v>
      </c>
      <c r="AD58" s="192">
        <v>-26514</v>
      </c>
      <c r="AE58" s="294">
        <v>-11439</v>
      </c>
      <c r="AF58" s="226">
        <v>0</v>
      </c>
      <c r="AG58" s="347">
        <v>-28070</v>
      </c>
      <c r="AH58" s="294">
        <v>-1848</v>
      </c>
      <c r="AI58" s="294">
        <v>17548</v>
      </c>
      <c r="AJ58" s="294">
        <v>11414</v>
      </c>
      <c r="AK58" s="341" t="s">
        <v>18</v>
      </c>
      <c r="AL58" s="347">
        <v>-3993</v>
      </c>
      <c r="AM58" s="294">
        <v>48926</v>
      </c>
      <c r="AN58" s="294">
        <v>60957</v>
      </c>
      <c r="AO58" s="294">
        <v>56955</v>
      </c>
      <c r="AP58" s="393" t="s">
        <v>18</v>
      </c>
      <c r="AQ58" s="294">
        <v>73253</v>
      </c>
      <c r="AR58" s="294">
        <v>-1489</v>
      </c>
      <c r="AS58" s="294">
        <v>3302</v>
      </c>
      <c r="AT58" s="294">
        <v>7484</v>
      </c>
      <c r="AU58" s="393" t="s">
        <v>18</v>
      </c>
      <c r="AV58" s="294">
        <v>-14118</v>
      </c>
      <c r="AW58" s="393">
        <v>-5036</v>
      </c>
      <c r="AX58" s="294">
        <v>-17294</v>
      </c>
      <c r="AY58" s="294">
        <v>-22638</v>
      </c>
      <c r="AZ58" s="393" t="s">
        <v>18</v>
      </c>
      <c r="BA58" s="349">
        <v>-37306</v>
      </c>
      <c r="BB58" s="398">
        <v>11271</v>
      </c>
      <c r="BC58" s="398">
        <v>24121</v>
      </c>
      <c r="BD58" s="398">
        <v>24612</v>
      </c>
      <c r="BE58" s="393" t="s">
        <v>18</v>
      </c>
      <c r="BF58" s="349">
        <v>6180</v>
      </c>
      <c r="BG58" s="469">
        <v>4186</v>
      </c>
      <c r="BH58" s="469">
        <v>362</v>
      </c>
      <c r="BI58" s="469">
        <v>-1619</v>
      </c>
      <c r="BJ58" s="393" t="s">
        <v>18</v>
      </c>
      <c r="BK58" s="349">
        <v>-23442</v>
      </c>
    </row>
    <row r="59" spans="2:63">
      <c r="B59" s="258" t="s">
        <v>292</v>
      </c>
      <c r="C59" s="258"/>
      <c r="D59" s="258"/>
      <c r="E59" s="281" t="s">
        <v>125</v>
      </c>
      <c r="F59" s="303">
        <v>12098.607</v>
      </c>
      <c r="G59" s="303">
        <v>11026.228999999999</v>
      </c>
      <c r="H59" s="303">
        <v>-9106.7250000000004</v>
      </c>
      <c r="I59" s="225">
        <v>0</v>
      </c>
      <c r="J59" s="192">
        <v>-110105.376</v>
      </c>
      <c r="K59" s="192">
        <v>-14752.361999999999</v>
      </c>
      <c r="L59" s="192">
        <v>-47217.428999999996</v>
      </c>
      <c r="M59" s="192">
        <v>-103361.698</v>
      </c>
      <c r="N59" s="226">
        <v>0</v>
      </c>
      <c r="O59" s="192">
        <v>-199108.79300000001</v>
      </c>
      <c r="P59" s="192">
        <v>30142.409</v>
      </c>
      <c r="Q59" s="192">
        <v>56210.531000000003</v>
      </c>
      <c r="R59" s="192">
        <v>91990.157000000007</v>
      </c>
      <c r="S59" s="226">
        <v>0</v>
      </c>
      <c r="T59" s="294">
        <v>-17795</v>
      </c>
      <c r="U59" s="192">
        <v>-172238.285</v>
      </c>
      <c r="V59" s="192">
        <v>-212678.177</v>
      </c>
      <c r="W59" s="192">
        <v>-290075.21500000003</v>
      </c>
      <c r="X59" s="226">
        <v>0</v>
      </c>
      <c r="Y59" s="294">
        <v>26369</v>
      </c>
      <c r="Z59" s="192">
        <v>-154876.20212033001</v>
      </c>
      <c r="AA59" s="294">
        <v>-180961</v>
      </c>
      <c r="AB59" s="294">
        <v>-94230</v>
      </c>
      <c r="AC59" s="294">
        <v>-82754</v>
      </c>
      <c r="AD59" s="192">
        <v>-34540</v>
      </c>
      <c r="AE59" s="294">
        <v>-41404</v>
      </c>
      <c r="AF59" s="226">
        <v>0</v>
      </c>
      <c r="AG59" s="347">
        <v>11466</v>
      </c>
      <c r="AH59" s="294">
        <v>90560</v>
      </c>
      <c r="AI59" s="294">
        <v>177023</v>
      </c>
      <c r="AJ59" s="294">
        <v>156616</v>
      </c>
      <c r="AK59" s="341" t="s">
        <v>18</v>
      </c>
      <c r="AL59" s="347">
        <v>121837</v>
      </c>
      <c r="AM59" s="294">
        <v>-250791</v>
      </c>
      <c r="AN59" s="294">
        <v>-135047</v>
      </c>
      <c r="AO59" s="294">
        <v>-42123</v>
      </c>
      <c r="AP59" s="393" t="s">
        <v>18</v>
      </c>
      <c r="AQ59" s="294">
        <v>-124957</v>
      </c>
      <c r="AR59" s="294">
        <v>-248770</v>
      </c>
      <c r="AS59" s="294">
        <v>-420697</v>
      </c>
      <c r="AT59" s="294">
        <v>-103647</v>
      </c>
      <c r="AU59" s="393" t="s">
        <v>18</v>
      </c>
      <c r="AV59" s="294">
        <v>32933</v>
      </c>
      <c r="AW59" s="393">
        <v>-55525</v>
      </c>
      <c r="AX59" s="294">
        <v>-158560</v>
      </c>
      <c r="AY59" s="294">
        <v>-205077</v>
      </c>
      <c r="AZ59" s="393" t="s">
        <v>18</v>
      </c>
      <c r="BA59" s="349">
        <v>4640</v>
      </c>
      <c r="BB59" s="398">
        <v>-213100</v>
      </c>
      <c r="BC59" s="398">
        <v>-41237</v>
      </c>
      <c r="BD59" s="398">
        <v>-1408</v>
      </c>
      <c r="BE59" s="393" t="s">
        <v>18</v>
      </c>
      <c r="BF59" s="349">
        <v>199936</v>
      </c>
      <c r="BG59" s="349">
        <v>-245540</v>
      </c>
      <c r="BH59" s="349">
        <v>-298666</v>
      </c>
      <c r="BI59" s="349">
        <v>-424349</v>
      </c>
      <c r="BJ59" s="393" t="s">
        <v>18</v>
      </c>
      <c r="BK59" s="349">
        <v>-295237</v>
      </c>
    </row>
    <row r="60" spans="2:63">
      <c r="B60" s="258" t="s">
        <v>293</v>
      </c>
      <c r="C60" s="258"/>
      <c r="D60" s="258"/>
      <c r="E60" s="281" t="s">
        <v>125</v>
      </c>
      <c r="F60" s="303">
        <v>-19480.525000000001</v>
      </c>
      <c r="G60" s="303">
        <v>-19673.809000000001</v>
      </c>
      <c r="H60" s="303">
        <v>-20967.011999999999</v>
      </c>
      <c r="I60" s="225">
        <v>0</v>
      </c>
      <c r="J60" s="192">
        <v>-47542.464</v>
      </c>
      <c r="K60" s="192">
        <v>-9305.7860000000001</v>
      </c>
      <c r="L60" s="192">
        <v>2852.8029999999999</v>
      </c>
      <c r="M60" s="192">
        <v>-1684.857</v>
      </c>
      <c r="N60" s="226">
        <v>0</v>
      </c>
      <c r="O60" s="192">
        <v>-39469.135999999999</v>
      </c>
      <c r="P60" s="192">
        <v>12979.483</v>
      </c>
      <c r="Q60" s="192">
        <v>37319.963000000003</v>
      </c>
      <c r="R60" s="192">
        <v>40373.004000000001</v>
      </c>
      <c r="S60" s="226">
        <v>0</v>
      </c>
      <c r="T60" s="294">
        <v>81303</v>
      </c>
      <c r="U60" s="192">
        <v>-1650.921</v>
      </c>
      <c r="V60" s="192">
        <v>-7362.5690000000004</v>
      </c>
      <c r="W60" s="192">
        <v>-4025.0360000000001</v>
      </c>
      <c r="X60" s="226">
        <v>0</v>
      </c>
      <c r="Y60" s="294">
        <v>28022</v>
      </c>
      <c r="Z60" s="192">
        <v>2529</v>
      </c>
      <c r="AA60" s="303">
        <v>5323</v>
      </c>
      <c r="AB60" s="303">
        <v>803</v>
      </c>
      <c r="AC60" s="303">
        <v>9929</v>
      </c>
      <c r="AD60" s="192">
        <v>2986</v>
      </c>
      <c r="AE60" s="303">
        <v>13794</v>
      </c>
      <c r="AF60" s="226">
        <v>0</v>
      </c>
      <c r="AG60" s="347">
        <v>-19916</v>
      </c>
      <c r="AH60" s="321">
        <v>-20204</v>
      </c>
      <c r="AI60" s="321">
        <v>-25034</v>
      </c>
      <c r="AJ60" s="321">
        <v>26754</v>
      </c>
      <c r="AK60" s="338" t="s">
        <v>18</v>
      </c>
      <c r="AL60" s="347">
        <v>34066</v>
      </c>
      <c r="AM60" s="321">
        <v>16340</v>
      </c>
      <c r="AN60" s="321">
        <v>-5080</v>
      </c>
      <c r="AO60" s="321">
        <v>-8137</v>
      </c>
      <c r="AP60" s="338" t="s">
        <v>18</v>
      </c>
      <c r="AQ60" s="321">
        <v>-52580</v>
      </c>
      <c r="AR60" s="321">
        <v>1287</v>
      </c>
      <c r="AS60" s="321">
        <v>41657</v>
      </c>
      <c r="AT60" s="294">
        <v>14915</v>
      </c>
      <c r="AU60" s="393" t="s">
        <v>18</v>
      </c>
      <c r="AV60" s="321">
        <v>-58183</v>
      </c>
      <c r="AW60" s="393">
        <v>-67671</v>
      </c>
      <c r="AX60" s="294">
        <v>-54004</v>
      </c>
      <c r="AY60" s="294">
        <v>-56450</v>
      </c>
      <c r="AZ60" s="393" t="s">
        <v>18</v>
      </c>
      <c r="BA60" s="349">
        <v>-127565</v>
      </c>
      <c r="BB60" s="398">
        <v>-48962</v>
      </c>
      <c r="BC60" s="398">
        <v>-27567</v>
      </c>
      <c r="BD60" s="398">
        <v>-131970</v>
      </c>
      <c r="BE60" s="393" t="s">
        <v>18</v>
      </c>
      <c r="BF60" s="349">
        <v>-134049</v>
      </c>
      <c r="BG60" s="469">
        <v>17378</v>
      </c>
      <c r="BH60" s="469">
        <v>84707</v>
      </c>
      <c r="BI60" s="469">
        <v>56190</v>
      </c>
      <c r="BJ60" s="393" t="s">
        <v>18</v>
      </c>
      <c r="BK60" s="349">
        <v>73370</v>
      </c>
    </row>
    <row r="61" spans="2:63">
      <c r="B61" s="258" t="s">
        <v>294</v>
      </c>
      <c r="C61" s="258"/>
      <c r="D61" s="258"/>
      <c r="E61" s="281" t="s">
        <v>125</v>
      </c>
      <c r="F61" s="303">
        <v>25509.785</v>
      </c>
      <c r="G61" s="303">
        <v>20733.395</v>
      </c>
      <c r="H61" s="303">
        <v>14254.050999999999</v>
      </c>
      <c r="I61" s="225">
        <v>0</v>
      </c>
      <c r="J61" s="192">
        <v>39745.815000000002</v>
      </c>
      <c r="K61" s="192">
        <v>34953.19</v>
      </c>
      <c r="L61" s="192">
        <v>-15498.379000000001</v>
      </c>
      <c r="M61" s="192">
        <v>80411.5</v>
      </c>
      <c r="N61" s="226">
        <v>0</v>
      </c>
      <c r="O61" s="192">
        <v>132824.726</v>
      </c>
      <c r="P61" s="192">
        <v>-12144.08</v>
      </c>
      <c r="Q61" s="192">
        <v>-69021.409</v>
      </c>
      <c r="R61" s="192">
        <v>-51274.485000000001</v>
      </c>
      <c r="S61" s="226">
        <v>0</v>
      </c>
      <c r="T61" s="294">
        <v>61908</v>
      </c>
      <c r="U61" s="192">
        <v>-5544.5330000000004</v>
      </c>
      <c r="V61" s="192">
        <v>111353.54399999999</v>
      </c>
      <c r="W61" s="192">
        <v>66178.510999999999</v>
      </c>
      <c r="X61" s="226">
        <v>0</v>
      </c>
      <c r="Y61" s="294">
        <v>-39896</v>
      </c>
      <c r="Z61" s="192">
        <v>8678.4135999999999</v>
      </c>
      <c r="AA61" s="294">
        <v>-8327</v>
      </c>
      <c r="AB61" s="294">
        <v>-37979.422270000003</v>
      </c>
      <c r="AC61" s="294">
        <v>-107071</v>
      </c>
      <c r="AD61" s="192">
        <v>-8317</v>
      </c>
      <c r="AE61" s="294">
        <v>-109479</v>
      </c>
      <c r="AF61" s="226">
        <v>0</v>
      </c>
      <c r="AG61" s="347">
        <v>-23578</v>
      </c>
      <c r="AH61" s="294">
        <v>-218084</v>
      </c>
      <c r="AI61" s="294">
        <v>-301725</v>
      </c>
      <c r="AJ61" s="294">
        <v>-318773</v>
      </c>
      <c r="AK61" s="341" t="s">
        <v>18</v>
      </c>
      <c r="AL61" s="347">
        <v>-305380</v>
      </c>
      <c r="AM61" s="294">
        <v>69300</v>
      </c>
      <c r="AN61" s="294">
        <v>-29396</v>
      </c>
      <c r="AO61" s="294">
        <v>-36870</v>
      </c>
      <c r="AP61" s="393" t="s">
        <v>18</v>
      </c>
      <c r="AQ61" s="294">
        <v>227645</v>
      </c>
      <c r="AR61" s="294">
        <v>104778</v>
      </c>
      <c r="AS61" s="294">
        <v>277454</v>
      </c>
      <c r="AT61" s="294">
        <v>18365</v>
      </c>
      <c r="AU61" s="393" t="s">
        <v>18</v>
      </c>
      <c r="AV61" s="294">
        <v>-112525</v>
      </c>
      <c r="AW61" s="393">
        <v>-26804</v>
      </c>
      <c r="AX61" s="294">
        <v>97793</v>
      </c>
      <c r="AY61" s="294">
        <v>131118</v>
      </c>
      <c r="AZ61" s="393" t="s">
        <v>18</v>
      </c>
      <c r="BA61" s="349">
        <v>78727</v>
      </c>
      <c r="BB61" s="398">
        <v>63425</v>
      </c>
      <c r="BC61" s="398">
        <v>-19109</v>
      </c>
      <c r="BD61" s="398">
        <v>-88054</v>
      </c>
      <c r="BE61" s="393" t="s">
        <v>18</v>
      </c>
      <c r="BF61" s="349">
        <v>-142667</v>
      </c>
      <c r="BG61" s="469">
        <v>76409</v>
      </c>
      <c r="BH61" s="469">
        <v>-18399</v>
      </c>
      <c r="BI61" s="469">
        <v>68952</v>
      </c>
      <c r="BJ61" s="393" t="s">
        <v>18</v>
      </c>
      <c r="BK61" s="349">
        <v>-95008</v>
      </c>
    </row>
    <row r="62" spans="2:63">
      <c r="B62" s="258" t="s">
        <v>295</v>
      </c>
      <c r="C62" s="258"/>
      <c r="D62" s="258"/>
      <c r="E62" s="281" t="s">
        <v>125</v>
      </c>
      <c r="F62" s="288">
        <v>0</v>
      </c>
      <c r="G62" s="288">
        <v>0</v>
      </c>
      <c r="H62" s="288">
        <v>0</v>
      </c>
      <c r="I62" s="225">
        <v>0</v>
      </c>
      <c r="J62" s="192">
        <v>0</v>
      </c>
      <c r="K62" s="192">
        <v>0</v>
      </c>
      <c r="L62" s="192">
        <v>1024904.887</v>
      </c>
      <c r="M62" s="192">
        <v>1012020</v>
      </c>
      <c r="N62" s="226">
        <v>0</v>
      </c>
      <c r="O62" s="192">
        <v>1012020</v>
      </c>
      <c r="P62" s="192">
        <v>0</v>
      </c>
      <c r="Q62" s="192">
        <v>0</v>
      </c>
      <c r="R62" s="192">
        <v>0</v>
      </c>
      <c r="S62" s="226">
        <v>0</v>
      </c>
      <c r="T62" s="294">
        <v>175133</v>
      </c>
      <c r="U62" s="192">
        <v>80787.667000000001</v>
      </c>
      <c r="V62" s="192">
        <v>163072.674</v>
      </c>
      <c r="W62" s="192">
        <v>168062.18</v>
      </c>
      <c r="X62" s="226">
        <v>0</v>
      </c>
      <c r="Y62" s="294">
        <v>172322</v>
      </c>
      <c r="Z62" s="192">
        <v>0</v>
      </c>
      <c r="AA62" s="288">
        <v>0</v>
      </c>
      <c r="AB62" s="288">
        <v>0</v>
      </c>
      <c r="AC62" s="288">
        <v>0</v>
      </c>
      <c r="AD62" s="192">
        <v>0</v>
      </c>
      <c r="AE62" s="192">
        <v>0</v>
      </c>
      <c r="AF62" s="226">
        <v>0</v>
      </c>
      <c r="AG62" s="349">
        <v>0</v>
      </c>
      <c r="AH62" s="321">
        <v>0</v>
      </c>
      <c r="AI62" s="321">
        <v>0</v>
      </c>
      <c r="AJ62" s="321">
        <v>0</v>
      </c>
      <c r="AK62" s="338" t="s">
        <v>18</v>
      </c>
      <c r="AL62" s="349">
        <v>0</v>
      </c>
      <c r="AM62" s="338" t="s">
        <v>18</v>
      </c>
      <c r="AN62" s="338" t="s">
        <v>18</v>
      </c>
      <c r="AO62" s="338">
        <v>0</v>
      </c>
      <c r="AP62" s="338" t="s">
        <v>18</v>
      </c>
      <c r="AQ62" s="349">
        <v>0</v>
      </c>
      <c r="AR62" s="338">
        <v>0</v>
      </c>
      <c r="AS62" s="338">
        <v>0</v>
      </c>
      <c r="AT62" s="338">
        <v>0</v>
      </c>
      <c r="AU62" s="338" t="s">
        <v>18</v>
      </c>
      <c r="AV62" s="349">
        <v>0</v>
      </c>
      <c r="AW62" s="338" t="s">
        <v>18</v>
      </c>
      <c r="AX62" s="338" t="s">
        <v>18</v>
      </c>
      <c r="AY62" s="338" t="s">
        <v>18</v>
      </c>
      <c r="AZ62" s="393" t="s">
        <v>18</v>
      </c>
      <c r="BA62" s="349">
        <v>0</v>
      </c>
      <c r="BB62" s="349">
        <v>0</v>
      </c>
      <c r="BC62" s="349">
        <v>0</v>
      </c>
      <c r="BD62" s="452">
        <v>0</v>
      </c>
      <c r="BE62" s="393" t="s">
        <v>18</v>
      </c>
      <c r="BF62" s="360" t="s">
        <v>18</v>
      </c>
      <c r="BG62" s="360" t="s">
        <v>18</v>
      </c>
      <c r="BH62" s="360" t="s">
        <v>18</v>
      </c>
      <c r="BI62" s="360" t="s">
        <v>18</v>
      </c>
      <c r="BJ62" s="393" t="s">
        <v>18</v>
      </c>
      <c r="BK62" s="360" t="s">
        <v>18</v>
      </c>
    </row>
    <row r="63" spans="2:63">
      <c r="B63" s="258" t="s">
        <v>296</v>
      </c>
      <c r="C63" s="258"/>
      <c r="D63" s="258"/>
      <c r="E63" s="281" t="s">
        <v>125</v>
      </c>
      <c r="F63" s="288">
        <v>0</v>
      </c>
      <c r="G63" s="288">
        <v>0</v>
      </c>
      <c r="H63" s="288">
        <v>0</v>
      </c>
      <c r="I63" s="225">
        <v>0</v>
      </c>
      <c r="J63" s="192">
        <v>0</v>
      </c>
      <c r="K63" s="192">
        <v>0</v>
      </c>
      <c r="L63" s="192">
        <v>0</v>
      </c>
      <c r="M63" s="192">
        <v>0</v>
      </c>
      <c r="N63" s="226">
        <v>0</v>
      </c>
      <c r="O63" s="192">
        <v>0</v>
      </c>
      <c r="P63" s="192">
        <v>0</v>
      </c>
      <c r="Q63" s="192">
        <v>0</v>
      </c>
      <c r="R63" s="192">
        <v>0</v>
      </c>
      <c r="S63" s="226">
        <v>0</v>
      </c>
      <c r="T63" s="192">
        <v>0</v>
      </c>
      <c r="U63" s="192">
        <v>0</v>
      </c>
      <c r="V63" s="192">
        <v>0</v>
      </c>
      <c r="W63" s="192">
        <v>0</v>
      </c>
      <c r="X63" s="226">
        <v>0</v>
      </c>
      <c r="Y63" s="192">
        <v>0</v>
      </c>
      <c r="Z63" s="192">
        <v>0</v>
      </c>
      <c r="AA63" s="288">
        <v>0</v>
      </c>
      <c r="AB63" s="288">
        <v>0</v>
      </c>
      <c r="AC63" s="288">
        <v>0</v>
      </c>
      <c r="AD63" s="192">
        <v>0</v>
      </c>
      <c r="AE63" s="192">
        <v>0</v>
      </c>
      <c r="AF63" s="226">
        <v>0</v>
      </c>
      <c r="AG63" s="349">
        <v>0</v>
      </c>
      <c r="AH63" s="321">
        <v>0</v>
      </c>
      <c r="AI63" s="321">
        <v>0</v>
      </c>
      <c r="AJ63" s="321">
        <v>0</v>
      </c>
      <c r="AK63" s="338" t="s">
        <v>18</v>
      </c>
      <c r="AL63" s="349">
        <v>0</v>
      </c>
      <c r="AM63" s="338" t="s">
        <v>18</v>
      </c>
      <c r="AN63" s="338" t="s">
        <v>18</v>
      </c>
      <c r="AO63" s="338">
        <v>0</v>
      </c>
      <c r="AP63" s="338" t="s">
        <v>18</v>
      </c>
      <c r="AQ63" s="349">
        <v>0</v>
      </c>
      <c r="AR63" s="338">
        <v>0</v>
      </c>
      <c r="AS63" s="338">
        <v>0</v>
      </c>
      <c r="AT63" s="338">
        <v>0</v>
      </c>
      <c r="AU63" s="338" t="s">
        <v>18</v>
      </c>
      <c r="AV63" s="349">
        <v>0</v>
      </c>
      <c r="AW63" s="338" t="s">
        <v>18</v>
      </c>
      <c r="AX63" s="338" t="s">
        <v>18</v>
      </c>
      <c r="AY63" s="338" t="s">
        <v>18</v>
      </c>
      <c r="AZ63" s="393" t="s">
        <v>18</v>
      </c>
      <c r="BA63" s="349">
        <v>0</v>
      </c>
      <c r="BB63" s="349">
        <v>0</v>
      </c>
      <c r="BC63" s="349">
        <v>0</v>
      </c>
      <c r="BD63" s="452">
        <v>0</v>
      </c>
      <c r="BE63" s="393" t="s">
        <v>18</v>
      </c>
      <c r="BF63" s="360" t="s">
        <v>18</v>
      </c>
      <c r="BG63" s="360" t="s">
        <v>18</v>
      </c>
      <c r="BH63" s="360" t="s">
        <v>18</v>
      </c>
      <c r="BI63" s="360" t="s">
        <v>18</v>
      </c>
      <c r="BJ63" s="393" t="s">
        <v>18</v>
      </c>
      <c r="BK63" s="360" t="s">
        <v>18</v>
      </c>
    </row>
    <row r="64" spans="2:63">
      <c r="B64" s="258" t="s">
        <v>297</v>
      </c>
      <c r="C64" s="258"/>
      <c r="D64" s="258"/>
      <c r="E64" s="281" t="s">
        <v>125</v>
      </c>
      <c r="F64" s="303">
        <v>-20444.472000000002</v>
      </c>
      <c r="G64" s="303">
        <v>-17356.203000000001</v>
      </c>
      <c r="H64" s="303">
        <v>-52791.091</v>
      </c>
      <c r="I64" s="225">
        <v>0</v>
      </c>
      <c r="J64" s="192">
        <v>-24663.004000000001</v>
      </c>
      <c r="K64" s="192">
        <v>-167.26900000000001</v>
      </c>
      <c r="L64" s="192">
        <v>-1301.605</v>
      </c>
      <c r="M64" s="192">
        <v>16424.519</v>
      </c>
      <c r="N64" s="226">
        <v>0</v>
      </c>
      <c r="O64" s="192">
        <v>2220.4360000000001</v>
      </c>
      <c r="P64" s="192">
        <v>-495.98899999999998</v>
      </c>
      <c r="Q64" s="192">
        <v>-24448.983</v>
      </c>
      <c r="R64" s="192">
        <v>-24877.260999999999</v>
      </c>
      <c r="S64" s="226">
        <v>0</v>
      </c>
      <c r="T64" s="192">
        <v>0</v>
      </c>
      <c r="U64" s="192">
        <v>-3375.643</v>
      </c>
      <c r="V64" s="192">
        <v>-61623.521000000001</v>
      </c>
      <c r="W64" s="192">
        <v>-51436.607000000004</v>
      </c>
      <c r="X64" s="226">
        <v>0</v>
      </c>
      <c r="Y64" s="192">
        <v>0</v>
      </c>
      <c r="Z64" s="192">
        <v>-43212.273999999998</v>
      </c>
      <c r="AA64" s="288">
        <v>0</v>
      </c>
      <c r="AB64" s="288">
        <v>-55534</v>
      </c>
      <c r="AC64" s="288">
        <v>0</v>
      </c>
      <c r="AD64" s="192">
        <v>-70263</v>
      </c>
      <c r="AE64" s="192">
        <v>0</v>
      </c>
      <c r="AF64" s="226">
        <v>0</v>
      </c>
      <c r="AG64" s="349">
        <v>0</v>
      </c>
      <c r="AH64" s="321">
        <v>0</v>
      </c>
      <c r="AI64" s="321">
        <v>0</v>
      </c>
      <c r="AJ64" s="321">
        <v>0</v>
      </c>
      <c r="AK64" s="338" t="s">
        <v>18</v>
      </c>
      <c r="AL64" s="349">
        <v>0</v>
      </c>
      <c r="AM64" s="338" t="s">
        <v>18</v>
      </c>
      <c r="AN64" s="338" t="s">
        <v>18</v>
      </c>
      <c r="AO64" s="338">
        <v>0</v>
      </c>
      <c r="AP64" s="338" t="s">
        <v>18</v>
      </c>
      <c r="AQ64" s="349">
        <v>0</v>
      </c>
      <c r="AR64" s="338">
        <v>0</v>
      </c>
      <c r="AS64" s="338">
        <v>0</v>
      </c>
      <c r="AT64" s="338">
        <v>0</v>
      </c>
      <c r="AU64" s="338" t="s">
        <v>18</v>
      </c>
      <c r="AV64" s="349">
        <v>0</v>
      </c>
      <c r="AW64" s="338" t="s">
        <v>18</v>
      </c>
      <c r="AX64" s="338" t="s">
        <v>18</v>
      </c>
      <c r="AY64" s="338" t="s">
        <v>18</v>
      </c>
      <c r="AZ64" s="393" t="s">
        <v>18</v>
      </c>
      <c r="BA64" s="349">
        <v>0</v>
      </c>
      <c r="BB64" s="349">
        <v>0</v>
      </c>
      <c r="BC64" s="349">
        <v>0</v>
      </c>
      <c r="BD64" s="452">
        <v>0</v>
      </c>
      <c r="BE64" s="393" t="s">
        <v>18</v>
      </c>
      <c r="BF64" s="360" t="s">
        <v>18</v>
      </c>
      <c r="BG64" s="360" t="s">
        <v>18</v>
      </c>
      <c r="BH64" s="360" t="s">
        <v>18</v>
      </c>
      <c r="BI64" s="360" t="s">
        <v>18</v>
      </c>
      <c r="BJ64" s="393" t="s">
        <v>18</v>
      </c>
      <c r="BK64" s="360" t="s">
        <v>18</v>
      </c>
    </row>
    <row r="65" spans="2:63">
      <c r="B65" s="227" t="s">
        <v>298</v>
      </c>
      <c r="C65" s="227"/>
      <c r="D65" s="227"/>
      <c r="E65" s="230" t="s">
        <v>125</v>
      </c>
      <c r="F65" s="228">
        <f>SUM(F55:F64)</f>
        <v>72074.040000000008</v>
      </c>
      <c r="G65" s="228">
        <f>SUM(G55:G64)</f>
        <v>153252.28099999993</v>
      </c>
      <c r="H65" s="228">
        <f>SUM(H55:H64)</f>
        <v>378805.31799999997</v>
      </c>
      <c r="I65" s="366">
        <f>SUM(I57:I64)</f>
        <v>0</v>
      </c>
      <c r="J65" s="232">
        <f t="shared" ref="J65:AA65" si="4">SUM(J55:J64)</f>
        <v>423256.0290000001</v>
      </c>
      <c r="K65" s="198">
        <f t="shared" si="4"/>
        <v>115397.29300000001</v>
      </c>
      <c r="L65" s="198">
        <f t="shared" si="4"/>
        <v>1198449.3399999999</v>
      </c>
      <c r="M65" s="198">
        <f t="shared" si="4"/>
        <v>1388869.9280000001</v>
      </c>
      <c r="N65" s="367">
        <f>SUM(N57:N64)</f>
        <v>0</v>
      </c>
      <c r="O65" s="232">
        <f t="shared" si="4"/>
        <v>1518827.1139999998</v>
      </c>
      <c r="P65" s="198">
        <f>SUM(P55:P64)</f>
        <v>189710.19399999993</v>
      </c>
      <c r="Q65" s="198">
        <f t="shared" si="4"/>
        <v>270410.05345531</v>
      </c>
      <c r="R65" s="198">
        <f t="shared" si="4"/>
        <v>377893.63500000018</v>
      </c>
      <c r="S65" s="367">
        <f>SUM(S57:S64)</f>
        <v>0</v>
      </c>
      <c r="T65" s="232">
        <f t="shared" si="4"/>
        <v>647993.88399999996</v>
      </c>
      <c r="U65" s="198">
        <f t="shared" si="4"/>
        <v>163331.11899999998</v>
      </c>
      <c r="V65" s="198">
        <f t="shared" si="4"/>
        <v>316346.92100000003</v>
      </c>
      <c r="W65" s="198">
        <f t="shared" si="4"/>
        <v>474802.46599999984</v>
      </c>
      <c r="X65" s="367">
        <f>SUM(X57:X64)</f>
        <v>0</v>
      </c>
      <c r="Y65" s="232">
        <f t="shared" si="4"/>
        <v>769500.30000000016</v>
      </c>
      <c r="Z65" s="198">
        <f t="shared" si="4"/>
        <v>-38624.131600330024</v>
      </c>
      <c r="AA65" s="198">
        <f t="shared" si="4"/>
        <v>-41229.868000000017</v>
      </c>
      <c r="AB65" s="198">
        <f>SUM(AB55:AB64)</f>
        <v>-33993.019599999934</v>
      </c>
      <c r="AC65" s="198">
        <f>SUM(AC55:AC64)</f>
        <v>-33994</v>
      </c>
      <c r="AD65" s="198">
        <f>SUM(AD55:AD64)</f>
        <v>31086</v>
      </c>
      <c r="AE65" s="198">
        <v>31086</v>
      </c>
      <c r="AF65" s="367">
        <f>SUM(AF57:AF64)</f>
        <v>0</v>
      </c>
      <c r="AG65" s="350">
        <f t="shared" ref="AG65" si="5">SUM(AG55:AG64)</f>
        <v>-1104558</v>
      </c>
      <c r="AH65" s="295">
        <f>SUM(AH55:AH64)</f>
        <v>168243</v>
      </c>
      <c r="AI65" s="295">
        <f>SUM(AI55:AI64)</f>
        <v>296352</v>
      </c>
      <c r="AJ65" s="295">
        <v>483336</v>
      </c>
      <c r="AK65" s="343" t="s">
        <v>18</v>
      </c>
      <c r="AL65" s="350">
        <f t="shared" ref="AL65" si="6">SUM(AL55:AL64)</f>
        <v>546076</v>
      </c>
      <c r="AM65" s="295">
        <v>149686</v>
      </c>
      <c r="AN65" s="295">
        <v>472775</v>
      </c>
      <c r="AO65" s="295">
        <v>735603</v>
      </c>
      <c r="AP65" s="397" t="s">
        <v>18</v>
      </c>
      <c r="AQ65" s="346">
        <v>984790</v>
      </c>
      <c r="AR65" s="295">
        <v>27614</v>
      </c>
      <c r="AS65" s="295">
        <v>378921</v>
      </c>
      <c r="AT65" s="295">
        <v>1222228</v>
      </c>
      <c r="AU65" s="397" t="s">
        <v>18</v>
      </c>
      <c r="AV65" s="346">
        <v>1432820</v>
      </c>
      <c r="AW65" s="402">
        <v>163344</v>
      </c>
      <c r="AX65" s="346">
        <f>AX55+SUM(AX57:AX64)</f>
        <v>561842</v>
      </c>
      <c r="AY65" s="346">
        <f>AY55+SUM(AY57:AY64)</f>
        <v>916524</v>
      </c>
      <c r="AZ65" s="397" t="s">
        <v>18</v>
      </c>
      <c r="BA65" s="346">
        <f>BA55+SUM(BA57:BA64)</f>
        <v>1327973</v>
      </c>
      <c r="BB65" s="446">
        <f>SUM(BB55:BB64)</f>
        <v>228763</v>
      </c>
      <c r="BC65" s="446">
        <f>SUM(BC55:BC64)</f>
        <v>675029</v>
      </c>
      <c r="BD65" s="446">
        <f>SUM(BD55:BD64)</f>
        <v>1001007</v>
      </c>
      <c r="BE65" s="397" t="s">
        <v>18</v>
      </c>
      <c r="BF65" s="467">
        <f>SUM(BF55:BF64)</f>
        <v>1433646</v>
      </c>
      <c r="BG65" s="467">
        <f>SUM(BG55:BG64)</f>
        <v>298242</v>
      </c>
      <c r="BH65" s="467">
        <f>SUM(BH55:BH64)</f>
        <v>634995</v>
      </c>
      <c r="BI65" s="467">
        <f>SUM(BI55:BI64)</f>
        <v>976664</v>
      </c>
      <c r="BJ65" s="397" t="s">
        <v>18</v>
      </c>
      <c r="BK65" s="467">
        <v>1306087</v>
      </c>
    </row>
    <row r="66" spans="2:63">
      <c r="B66" s="258"/>
      <c r="C66" s="258"/>
      <c r="D66" s="258"/>
      <c r="E66" s="281"/>
      <c r="F66" s="303"/>
      <c r="G66" s="303"/>
      <c r="H66" s="303"/>
      <c r="I66" s="303"/>
      <c r="J66" s="407"/>
      <c r="K66" s="192"/>
      <c r="L66" s="192"/>
      <c r="M66" s="192"/>
      <c r="N66" s="192"/>
      <c r="O66" s="407"/>
      <c r="P66" s="192"/>
      <c r="Q66" s="192"/>
      <c r="R66" s="192"/>
      <c r="S66" s="192"/>
      <c r="T66" s="407"/>
      <c r="U66" s="192"/>
      <c r="V66" s="192"/>
      <c r="W66" s="192"/>
      <c r="X66" s="192"/>
      <c r="Y66" s="407"/>
      <c r="Z66" s="192"/>
      <c r="AA66" s="192"/>
      <c r="AB66" s="192"/>
      <c r="AC66" s="192"/>
      <c r="AD66" s="192"/>
      <c r="AE66" s="192"/>
      <c r="AF66" s="192"/>
      <c r="AG66" s="418"/>
      <c r="AH66" s="192"/>
      <c r="AI66" s="192"/>
      <c r="AJ66" s="192"/>
      <c r="AK66" s="342"/>
      <c r="AL66" s="418"/>
      <c r="AM66" s="192"/>
      <c r="AN66" s="192"/>
      <c r="AO66" s="192"/>
      <c r="AP66" s="391" t="s">
        <v>18</v>
      </c>
      <c r="AU66" s="391" t="s">
        <v>18</v>
      </c>
      <c r="AW66" s="391"/>
      <c r="AY66" s="193"/>
      <c r="AZ66" s="193"/>
      <c r="BB66" s="398"/>
      <c r="BF66" s="349"/>
      <c r="BK66" s="349"/>
    </row>
    <row r="67" spans="2:63">
      <c r="B67" s="258" t="s">
        <v>299</v>
      </c>
      <c r="C67" s="258"/>
      <c r="D67" s="258"/>
      <c r="E67" s="281" t="s">
        <v>125</v>
      </c>
      <c r="F67" s="303">
        <v>2490.317</v>
      </c>
      <c r="G67" s="303">
        <v>1920.8209999999999</v>
      </c>
      <c r="H67" s="303">
        <v>3269.9920000000002</v>
      </c>
      <c r="I67" s="225">
        <v>0</v>
      </c>
      <c r="J67" s="192">
        <v>6694.8680000000004</v>
      </c>
      <c r="K67" s="192">
        <v>230.84299999999999</v>
      </c>
      <c r="L67" s="192">
        <v>317.05900000000003</v>
      </c>
      <c r="M67" s="192">
        <v>944.48699999999997</v>
      </c>
      <c r="N67" s="226">
        <v>0</v>
      </c>
      <c r="O67" s="192">
        <v>330.12</v>
      </c>
      <c r="P67" s="192">
        <v>72.474000000000004</v>
      </c>
      <c r="Q67" s="192">
        <v>-75.885999999999996</v>
      </c>
      <c r="R67" s="192">
        <v>257.03500000000003</v>
      </c>
      <c r="S67" s="226">
        <v>0</v>
      </c>
      <c r="T67" s="294">
        <v>57</v>
      </c>
      <c r="U67" s="192">
        <v>47.874000000000002</v>
      </c>
      <c r="V67" s="192">
        <v>-2242.2820000000002</v>
      </c>
      <c r="W67" s="192">
        <v>-1902.2909999999999</v>
      </c>
      <c r="X67" s="226">
        <v>0</v>
      </c>
      <c r="Y67" s="294">
        <v>-225</v>
      </c>
      <c r="Z67" s="192">
        <v>0</v>
      </c>
      <c r="AA67" s="307">
        <v>0</v>
      </c>
      <c r="AB67" s="307">
        <v>0</v>
      </c>
      <c r="AC67" s="307">
        <v>0</v>
      </c>
      <c r="AD67" s="192">
        <v>0</v>
      </c>
      <c r="AE67" s="321">
        <v>0</v>
      </c>
      <c r="AF67" s="226">
        <v>0</v>
      </c>
      <c r="AG67" s="347">
        <v>-7</v>
      </c>
      <c r="AH67" s="321">
        <v>0</v>
      </c>
      <c r="AI67" s="321">
        <v>0</v>
      </c>
      <c r="AJ67" s="321">
        <v>0</v>
      </c>
      <c r="AK67" s="338" t="s">
        <v>18</v>
      </c>
      <c r="AL67" s="347">
        <v>-142</v>
      </c>
      <c r="AM67" s="321">
        <v>1911</v>
      </c>
      <c r="AN67" s="338" t="s">
        <v>18</v>
      </c>
      <c r="AO67" s="338"/>
      <c r="AP67" s="338" t="s">
        <v>18</v>
      </c>
      <c r="AQ67" s="349">
        <v>0</v>
      </c>
      <c r="AR67" s="349">
        <v>0</v>
      </c>
      <c r="AS67" s="349">
        <v>0</v>
      </c>
      <c r="AT67" s="349">
        <v>0</v>
      </c>
      <c r="AU67" s="349">
        <v>0</v>
      </c>
      <c r="AV67" s="349">
        <v>0</v>
      </c>
      <c r="AW67" s="349">
        <v>0</v>
      </c>
      <c r="AX67" s="338" t="s">
        <v>18</v>
      </c>
      <c r="AY67" s="338" t="s">
        <v>18</v>
      </c>
      <c r="AZ67" s="393" t="s">
        <v>18</v>
      </c>
      <c r="BA67" s="349">
        <v>0</v>
      </c>
      <c r="BB67" s="398">
        <v>0</v>
      </c>
      <c r="BC67" s="398">
        <v>0</v>
      </c>
      <c r="BD67" s="398">
        <v>0</v>
      </c>
      <c r="BE67" s="393" t="s">
        <v>18</v>
      </c>
      <c r="BF67" s="349"/>
      <c r="BJ67" s="393" t="s">
        <v>18</v>
      </c>
      <c r="BK67" s="360" t="s">
        <v>18</v>
      </c>
    </row>
    <row r="68" spans="2:63">
      <c r="B68" s="258" t="s">
        <v>300</v>
      </c>
      <c r="C68" s="258"/>
      <c r="D68" s="258"/>
      <c r="E68" s="281" t="s">
        <v>125</v>
      </c>
      <c r="F68" s="303">
        <v>4626.25</v>
      </c>
      <c r="G68" s="303">
        <v>46441.921000000002</v>
      </c>
      <c r="H68" s="303">
        <v>132826.28</v>
      </c>
      <c r="I68" s="225">
        <v>0</v>
      </c>
      <c r="J68" s="192">
        <v>172719.43400000001</v>
      </c>
      <c r="K68" s="192">
        <v>6710.4579999999996</v>
      </c>
      <c r="L68" s="192">
        <v>12560.016</v>
      </c>
      <c r="M68" s="192">
        <v>59021.692000000003</v>
      </c>
      <c r="N68" s="226">
        <v>0</v>
      </c>
      <c r="O68" s="192">
        <v>118607.55</v>
      </c>
      <c r="P68" s="192">
        <v>3112.7849999999999</v>
      </c>
      <c r="Q68" s="192">
        <v>61654.826000000001</v>
      </c>
      <c r="R68" s="192">
        <v>70581.239000000001</v>
      </c>
      <c r="S68" s="226">
        <v>0</v>
      </c>
      <c r="T68" s="294">
        <v>271783</v>
      </c>
      <c r="U68" s="192">
        <v>15295.853999999999</v>
      </c>
      <c r="V68" s="192">
        <v>78726.436000000002</v>
      </c>
      <c r="W68" s="192">
        <v>137058.77100000001</v>
      </c>
      <c r="X68" s="226">
        <v>0</v>
      </c>
      <c r="Y68" s="294">
        <v>160061</v>
      </c>
      <c r="Z68" s="192">
        <v>1696</v>
      </c>
      <c r="AA68" s="303">
        <v>1696</v>
      </c>
      <c r="AB68" s="303">
        <v>42306.112000000001</v>
      </c>
      <c r="AC68" s="303">
        <v>42306</v>
      </c>
      <c r="AD68" s="192">
        <v>88577</v>
      </c>
      <c r="AE68" s="303">
        <v>88577</v>
      </c>
      <c r="AF68" s="226">
        <v>0</v>
      </c>
      <c r="AG68" s="347">
        <v>126461</v>
      </c>
      <c r="AH68" s="294">
        <v>7510</v>
      </c>
      <c r="AI68" s="294">
        <v>16140</v>
      </c>
      <c r="AJ68" s="294">
        <v>49970</v>
      </c>
      <c r="AK68" s="341" t="s">
        <v>18</v>
      </c>
      <c r="AL68" s="347">
        <v>134772</v>
      </c>
      <c r="AM68" s="294">
        <v>380</v>
      </c>
      <c r="AN68" s="294">
        <v>121620</v>
      </c>
      <c r="AO68" s="294">
        <v>156793</v>
      </c>
      <c r="AP68" s="393" t="s">
        <v>18</v>
      </c>
      <c r="AQ68" s="294">
        <v>415359</v>
      </c>
      <c r="AR68" s="294">
        <v>52258</v>
      </c>
      <c r="AS68" s="294">
        <v>123038</v>
      </c>
      <c r="AT68" s="294">
        <v>250381</v>
      </c>
      <c r="AU68" s="393" t="s">
        <v>18</v>
      </c>
      <c r="AV68" s="294">
        <v>462309</v>
      </c>
      <c r="AW68" s="393">
        <v>250</v>
      </c>
      <c r="AX68" s="294">
        <v>174464</v>
      </c>
      <c r="AY68" s="294">
        <v>215798</v>
      </c>
      <c r="AZ68" s="393" t="s">
        <v>18</v>
      </c>
      <c r="BA68" s="349">
        <v>619826</v>
      </c>
      <c r="BB68" s="398">
        <v>54814</v>
      </c>
      <c r="BC68" s="398">
        <v>309547</v>
      </c>
      <c r="BD68" s="398">
        <v>558772</v>
      </c>
      <c r="BE68" s="393" t="s">
        <v>18</v>
      </c>
      <c r="BF68" s="349">
        <v>701104</v>
      </c>
      <c r="BG68" s="469">
        <v>156389</v>
      </c>
      <c r="BH68" s="469">
        <v>474356</v>
      </c>
      <c r="BI68" s="469">
        <v>763209</v>
      </c>
      <c r="BJ68" s="393" t="s">
        <v>18</v>
      </c>
      <c r="BK68" s="349">
        <v>985262</v>
      </c>
    </row>
    <row r="69" spans="2:63">
      <c r="B69" s="258" t="s">
        <v>301</v>
      </c>
      <c r="C69" s="258"/>
      <c r="D69" s="258"/>
      <c r="E69" s="281" t="s">
        <v>125</v>
      </c>
      <c r="F69" s="303">
        <v>-40556.593999999997</v>
      </c>
      <c r="G69" s="303">
        <v>-56893.487000000001</v>
      </c>
      <c r="H69" s="303">
        <v>-85831.39</v>
      </c>
      <c r="I69" s="225">
        <v>0</v>
      </c>
      <c r="J69" s="192">
        <v>-187135.28200000001</v>
      </c>
      <c r="K69" s="192">
        <v>-45796.216</v>
      </c>
      <c r="L69" s="192">
        <v>-58837.900999999998</v>
      </c>
      <c r="M69" s="192">
        <v>-78127.452000000005</v>
      </c>
      <c r="N69" s="226">
        <v>0</v>
      </c>
      <c r="O69" s="192">
        <v>-106406.44</v>
      </c>
      <c r="P69" s="192">
        <v>-25929.236000000001</v>
      </c>
      <c r="Q69" s="192">
        <v>-26642.806</v>
      </c>
      <c r="R69" s="192">
        <v>-40218.834000000003</v>
      </c>
      <c r="S69" s="226">
        <v>0</v>
      </c>
      <c r="T69" s="294">
        <v>-112605</v>
      </c>
      <c r="U69" s="192">
        <v>-31993.776999999998</v>
      </c>
      <c r="V69" s="192">
        <v>-61530.811999999998</v>
      </c>
      <c r="W69" s="192">
        <v>-83425.232000000004</v>
      </c>
      <c r="X69" s="226">
        <v>0</v>
      </c>
      <c r="Y69" s="294">
        <v>-186199.158</v>
      </c>
      <c r="Z69" s="192">
        <v>-50058</v>
      </c>
      <c r="AA69" s="294">
        <v>-50058</v>
      </c>
      <c r="AB69" s="294">
        <v>-78896</v>
      </c>
      <c r="AC69" s="294">
        <v>-78896</v>
      </c>
      <c r="AD69" s="192">
        <v>-103666.792</v>
      </c>
      <c r="AE69" s="294">
        <v>-103667</v>
      </c>
      <c r="AF69" s="226">
        <v>0</v>
      </c>
      <c r="AG69" s="347">
        <v>-161979</v>
      </c>
      <c r="AH69" s="294">
        <v>-29409</v>
      </c>
      <c r="AI69" s="294">
        <v>-46108</v>
      </c>
      <c r="AJ69" s="294">
        <v>-61131</v>
      </c>
      <c r="AK69" s="341" t="s">
        <v>18</v>
      </c>
      <c r="AL69" s="347">
        <v>-87984</v>
      </c>
      <c r="AM69" s="294">
        <v>-18507</v>
      </c>
      <c r="AN69" s="294">
        <v>-31202</v>
      </c>
      <c r="AO69" s="294">
        <v>-51257</v>
      </c>
      <c r="AP69" s="393" t="s">
        <v>18</v>
      </c>
      <c r="AQ69" s="294">
        <v>-111373</v>
      </c>
      <c r="AR69" s="294">
        <v>-35630</v>
      </c>
      <c r="AS69" s="294">
        <v>-55362</v>
      </c>
      <c r="AT69" s="294">
        <v>-84166</v>
      </c>
      <c r="AU69" s="393" t="s">
        <v>18</v>
      </c>
      <c r="AV69" s="294">
        <v>-144013</v>
      </c>
      <c r="AW69" s="393">
        <v>-31257</v>
      </c>
      <c r="AX69" s="294">
        <v>-101933</v>
      </c>
      <c r="AY69" s="294">
        <v>-114055</v>
      </c>
      <c r="AZ69" s="393" t="s">
        <v>18</v>
      </c>
      <c r="BA69" s="349">
        <v>-147166</v>
      </c>
      <c r="BB69" s="398">
        <v>-23391</v>
      </c>
      <c r="BC69" s="398">
        <v>-65508</v>
      </c>
      <c r="BD69" s="398">
        <v>-112894</v>
      </c>
      <c r="BE69" s="393" t="s">
        <v>18</v>
      </c>
      <c r="BF69" s="349">
        <v>-182227</v>
      </c>
      <c r="BG69" s="349">
        <v>-54820</v>
      </c>
      <c r="BH69" s="349">
        <v>-119771</v>
      </c>
      <c r="BI69" s="349">
        <v>-173707</v>
      </c>
      <c r="BJ69" s="393" t="s">
        <v>18</v>
      </c>
      <c r="BK69" s="349">
        <v>-281955</v>
      </c>
    </row>
    <row r="70" spans="2:63">
      <c r="B70" s="258" t="s">
        <v>302</v>
      </c>
      <c r="C70" s="258"/>
      <c r="D70" s="258"/>
      <c r="E70" s="281" t="s">
        <v>125</v>
      </c>
      <c r="F70" s="303">
        <v>14547.395</v>
      </c>
      <c r="G70" s="303">
        <v>18001.581999999999</v>
      </c>
      <c r="H70" s="303">
        <v>81041.413</v>
      </c>
      <c r="I70" s="225">
        <v>0</v>
      </c>
      <c r="J70" s="192">
        <v>118778.446</v>
      </c>
      <c r="K70" s="192">
        <v>13465.589</v>
      </c>
      <c r="L70" s="192">
        <v>30468.422999999999</v>
      </c>
      <c r="M70" s="192">
        <v>42593.516000000003</v>
      </c>
      <c r="N70" s="226">
        <v>0</v>
      </c>
      <c r="O70" s="192">
        <v>61212.114999999998</v>
      </c>
      <c r="P70" s="192">
        <v>20967.958999999999</v>
      </c>
      <c r="Q70" s="192">
        <v>44898.915000000001</v>
      </c>
      <c r="R70" s="192">
        <v>74139.172000000006</v>
      </c>
      <c r="S70" s="226">
        <v>0</v>
      </c>
      <c r="T70" s="294">
        <v>104803.503</v>
      </c>
      <c r="U70" s="192">
        <v>36875.214</v>
      </c>
      <c r="V70" s="192">
        <v>72028.259999999995</v>
      </c>
      <c r="W70" s="192">
        <v>98079.198000000004</v>
      </c>
      <c r="X70" s="226">
        <v>0</v>
      </c>
      <c r="Y70" s="294">
        <v>134364.943</v>
      </c>
      <c r="Z70" s="192">
        <v>29697.223999999998</v>
      </c>
      <c r="AA70" s="303">
        <v>29697.223999999998</v>
      </c>
      <c r="AB70" s="303">
        <v>56588</v>
      </c>
      <c r="AC70" s="303">
        <v>56588</v>
      </c>
      <c r="AD70" s="192">
        <v>87541.717999999993</v>
      </c>
      <c r="AE70" s="303">
        <v>87542</v>
      </c>
      <c r="AF70" s="226">
        <v>0</v>
      </c>
      <c r="AG70" s="348">
        <v>118207</v>
      </c>
      <c r="AH70" s="303">
        <v>26427</v>
      </c>
      <c r="AI70" s="303">
        <v>51594</v>
      </c>
      <c r="AJ70" s="303">
        <v>79519</v>
      </c>
      <c r="AK70" s="340" t="s">
        <v>18</v>
      </c>
      <c r="AL70" s="348">
        <v>90798</v>
      </c>
      <c r="AM70" s="303">
        <v>8759</v>
      </c>
      <c r="AN70" s="303">
        <v>18837</v>
      </c>
      <c r="AO70" s="303">
        <v>29361</v>
      </c>
      <c r="AP70" s="394" t="s">
        <v>18</v>
      </c>
      <c r="AQ70" s="303">
        <v>39496</v>
      </c>
      <c r="AR70" s="303">
        <v>7021</v>
      </c>
      <c r="AS70" s="303">
        <v>17168</v>
      </c>
      <c r="AT70" s="294">
        <v>33550</v>
      </c>
      <c r="AU70" s="393" t="s">
        <v>18</v>
      </c>
      <c r="AV70" s="303">
        <v>49471</v>
      </c>
      <c r="AW70" s="393">
        <v>22059</v>
      </c>
      <c r="AX70" s="294">
        <v>63623</v>
      </c>
      <c r="AY70" s="294">
        <v>84311</v>
      </c>
      <c r="AZ70" s="393" t="s">
        <v>18</v>
      </c>
      <c r="BA70" s="349">
        <v>123389</v>
      </c>
      <c r="BB70" s="398">
        <v>22546</v>
      </c>
      <c r="BC70" s="398">
        <v>66524</v>
      </c>
      <c r="BD70" s="398">
        <v>103894</v>
      </c>
      <c r="BE70" s="393" t="s">
        <v>18</v>
      </c>
      <c r="BF70" s="349">
        <v>138511</v>
      </c>
      <c r="BG70" s="349">
        <v>39919</v>
      </c>
      <c r="BH70" s="349">
        <v>90344</v>
      </c>
      <c r="BI70" s="349">
        <v>124077</v>
      </c>
      <c r="BJ70" s="393" t="s">
        <v>18</v>
      </c>
      <c r="BK70" s="349">
        <v>164829</v>
      </c>
    </row>
    <row r="71" spans="2:63">
      <c r="B71" s="258" t="s">
        <v>303</v>
      </c>
      <c r="C71" s="258"/>
      <c r="D71" s="258"/>
      <c r="E71" s="281" t="s">
        <v>125</v>
      </c>
      <c r="F71" s="303">
        <v>-29610.573</v>
      </c>
      <c r="G71" s="303">
        <v>-90296.241999999998</v>
      </c>
      <c r="H71" s="303">
        <v>-105121.43399999999</v>
      </c>
      <c r="I71" s="225">
        <v>0</v>
      </c>
      <c r="J71" s="192">
        <v>-212864.70499999999</v>
      </c>
      <c r="K71" s="192">
        <v>-28789.525000000001</v>
      </c>
      <c r="L71" s="192">
        <v>-76817.256999999998</v>
      </c>
      <c r="M71" s="192">
        <v>-129430.853</v>
      </c>
      <c r="N71" s="226">
        <v>0</v>
      </c>
      <c r="O71" s="192">
        <v>-197781.98300000001</v>
      </c>
      <c r="P71" s="192">
        <v>-25368.121999999999</v>
      </c>
      <c r="Q71" s="192">
        <v>-95941.475999999995</v>
      </c>
      <c r="R71" s="192">
        <v>-124944.352</v>
      </c>
      <c r="S71" s="226">
        <v>0</v>
      </c>
      <c r="T71" s="294">
        <v>-216639.83499999999</v>
      </c>
      <c r="U71" s="192">
        <v>-39099.313000000002</v>
      </c>
      <c r="V71" s="192">
        <v>-110698.7</v>
      </c>
      <c r="W71" s="192">
        <v>-174557.58199999999</v>
      </c>
      <c r="X71" s="226">
        <v>0</v>
      </c>
      <c r="Y71" s="294">
        <v>-248341.171</v>
      </c>
      <c r="Z71" s="192">
        <v>-38909</v>
      </c>
      <c r="AA71" s="294">
        <v>-38909</v>
      </c>
      <c r="AB71" s="294">
        <v>-126211</v>
      </c>
      <c r="AC71" s="294">
        <v>-126211</v>
      </c>
      <c r="AD71" s="192">
        <v>-162865.62100000001</v>
      </c>
      <c r="AE71" s="294">
        <v>-162866</v>
      </c>
      <c r="AF71" s="226">
        <v>0</v>
      </c>
      <c r="AG71" s="347">
        <v>-238954</v>
      </c>
      <c r="AH71" s="294">
        <v>-32884</v>
      </c>
      <c r="AI71" s="294">
        <v>-120192</v>
      </c>
      <c r="AJ71" s="294">
        <v>-150295</v>
      </c>
      <c r="AK71" s="341" t="s">
        <v>18</v>
      </c>
      <c r="AL71" s="347">
        <v>-236987</v>
      </c>
      <c r="AM71" s="294">
        <v>-25871</v>
      </c>
      <c r="AN71" s="294">
        <v>-138286</v>
      </c>
      <c r="AO71" s="294">
        <v>-163238</v>
      </c>
      <c r="AP71" s="393" t="s">
        <v>18</v>
      </c>
      <c r="AQ71" s="294">
        <v>-249775</v>
      </c>
      <c r="AR71" s="294">
        <v>-15132</v>
      </c>
      <c r="AS71" s="294">
        <v>-109610</v>
      </c>
      <c r="AT71" s="294">
        <v>-132154</v>
      </c>
      <c r="AU71" s="393" t="s">
        <v>18</v>
      </c>
      <c r="AV71" s="294">
        <v>-233280</v>
      </c>
      <c r="AW71" s="393">
        <v>-18380</v>
      </c>
      <c r="AX71" s="294">
        <v>-126403</v>
      </c>
      <c r="AY71" s="294">
        <v>-145806</v>
      </c>
      <c r="AZ71" s="393" t="s">
        <v>18</v>
      </c>
      <c r="BA71" s="349">
        <v>-256408</v>
      </c>
      <c r="BB71" s="398">
        <v>-12076</v>
      </c>
      <c r="BC71" s="398">
        <v>-112159</v>
      </c>
      <c r="BD71" s="398">
        <v>-130757</v>
      </c>
      <c r="BE71" s="393" t="s">
        <v>18</v>
      </c>
      <c r="BF71" s="349">
        <v>-247182</v>
      </c>
      <c r="BG71" s="349">
        <v>-12272</v>
      </c>
      <c r="BH71" s="349">
        <v>-135939</v>
      </c>
      <c r="BI71" s="349">
        <v>-147830</v>
      </c>
      <c r="BJ71" s="393" t="s">
        <v>18</v>
      </c>
      <c r="BK71" s="349">
        <v>-273799</v>
      </c>
    </row>
    <row r="72" spans="2:63">
      <c r="B72" s="262" t="s">
        <v>304</v>
      </c>
      <c r="C72" s="227"/>
      <c r="D72" s="227"/>
      <c r="E72" s="230" t="s">
        <v>125</v>
      </c>
      <c r="F72" s="231">
        <f t="shared" ref="F72:T72" si="7">SUM(F65:F71)</f>
        <v>23570.83500000001</v>
      </c>
      <c r="G72" s="231">
        <f t="shared" si="7"/>
        <v>72426.875999999931</v>
      </c>
      <c r="H72" s="231">
        <f t="shared" si="7"/>
        <v>404990.17899999995</v>
      </c>
      <c r="I72" s="364">
        <f>SUM(I63:I71)</f>
        <v>0</v>
      </c>
      <c r="J72" s="232">
        <f t="shared" si="7"/>
        <v>321448.79000000015</v>
      </c>
      <c r="K72" s="232">
        <f t="shared" si="7"/>
        <v>61218.442000000003</v>
      </c>
      <c r="L72" s="232">
        <f t="shared" si="7"/>
        <v>1106139.6799999997</v>
      </c>
      <c r="M72" s="232">
        <f t="shared" si="7"/>
        <v>1283871.318</v>
      </c>
      <c r="N72" s="365">
        <f>SUM(N63:N71)</f>
        <v>0</v>
      </c>
      <c r="O72" s="232">
        <f t="shared" si="7"/>
        <v>1394788.476</v>
      </c>
      <c r="P72" s="232">
        <f t="shared" si="7"/>
        <v>162566.05399999992</v>
      </c>
      <c r="Q72" s="232">
        <f t="shared" si="7"/>
        <v>254303.62645531</v>
      </c>
      <c r="R72" s="232">
        <f t="shared" si="7"/>
        <v>357707.89500000019</v>
      </c>
      <c r="S72" s="365">
        <f>SUM(S63:S71)</f>
        <v>0</v>
      </c>
      <c r="T72" s="232">
        <f t="shared" si="7"/>
        <v>695392.55200000003</v>
      </c>
      <c r="U72" s="232">
        <f>SUM(U65:U71)</f>
        <v>144456.97099999999</v>
      </c>
      <c r="V72" s="232">
        <f>SUM(V65:V71)</f>
        <v>292629.82300000003</v>
      </c>
      <c r="W72" s="232">
        <f>SUM(W65:W71)</f>
        <v>450055.32999999978</v>
      </c>
      <c r="X72" s="365">
        <f>SUM(X63:X71)</f>
        <v>0</v>
      </c>
      <c r="Y72" s="232">
        <f t="shared" ref="Y72:AD72" si="8">SUM(Y65:Y71)</f>
        <v>629160.91400000022</v>
      </c>
      <c r="Z72" s="198">
        <f t="shared" si="8"/>
        <v>-96197.907600330029</v>
      </c>
      <c r="AA72" s="295">
        <f t="shared" si="8"/>
        <v>-98803.644000000015</v>
      </c>
      <c r="AB72" s="295">
        <f t="shared" si="8"/>
        <v>-140205.90759999992</v>
      </c>
      <c r="AC72" s="295">
        <f t="shared" si="8"/>
        <v>-140207</v>
      </c>
      <c r="AD72" s="198">
        <f t="shared" si="8"/>
        <v>-59327.695000000022</v>
      </c>
      <c r="AE72" s="295">
        <v>-59328</v>
      </c>
      <c r="AF72" s="365">
        <f>SUM(AF63:AF71)</f>
        <v>0</v>
      </c>
      <c r="AG72" s="350">
        <f t="shared" ref="AG72" si="9">SUM(AG65:AG71)</f>
        <v>-1260830</v>
      </c>
      <c r="AH72" s="295">
        <f>SUM(AH65:AH71)</f>
        <v>139887</v>
      </c>
      <c r="AI72" s="295">
        <f>SUM(AI65:AI71)</f>
        <v>197786</v>
      </c>
      <c r="AJ72" s="295">
        <v>401399</v>
      </c>
      <c r="AK72" s="343" t="s">
        <v>18</v>
      </c>
      <c r="AL72" s="350">
        <f>SUM(AL65:AL71)</f>
        <v>446533</v>
      </c>
      <c r="AM72" s="295">
        <v>116358</v>
      </c>
      <c r="AN72" s="295">
        <v>443744</v>
      </c>
      <c r="AO72" s="295">
        <v>707262</v>
      </c>
      <c r="AP72" s="397" t="s">
        <v>18</v>
      </c>
      <c r="AQ72" s="350">
        <v>1078497</v>
      </c>
      <c r="AR72" s="295">
        <v>36131</v>
      </c>
      <c r="AS72" s="295">
        <v>354155</v>
      </c>
      <c r="AT72" s="295">
        <v>1289839</v>
      </c>
      <c r="AU72" s="397" t="s">
        <v>18</v>
      </c>
      <c r="AV72" s="350">
        <v>1567307</v>
      </c>
      <c r="AW72" s="402">
        <v>136016</v>
      </c>
      <c r="AX72" s="350">
        <f>AX65+SUM(AX68:AX71)</f>
        <v>571593</v>
      </c>
      <c r="AY72" s="350">
        <f>AY65+SUM(AY68:AY71)</f>
        <v>956772</v>
      </c>
      <c r="AZ72" s="397" t="s">
        <v>18</v>
      </c>
      <c r="BA72" s="350">
        <f>BA65+SUM(BA68:BA71)</f>
        <v>1667614</v>
      </c>
      <c r="BB72" s="446">
        <f>SUM(BB65:BB71)</f>
        <v>270656</v>
      </c>
      <c r="BC72" s="446">
        <f>SUM(BC65:BC71)</f>
        <v>873433</v>
      </c>
      <c r="BD72" s="446">
        <f>SUM(BD65:BD71)</f>
        <v>1420022</v>
      </c>
      <c r="BE72" s="397" t="s">
        <v>18</v>
      </c>
      <c r="BF72" s="467">
        <f>SUM(BF65:BF71)</f>
        <v>1843852</v>
      </c>
      <c r="BG72" s="467">
        <f>SUM(BG65:BG71)</f>
        <v>427458</v>
      </c>
      <c r="BH72" s="467">
        <f>SUM(BH65:BH71)</f>
        <v>943985</v>
      </c>
      <c r="BI72" s="467">
        <f>SUM(BI65:BI71)</f>
        <v>1542413</v>
      </c>
      <c r="BJ72" s="397" t="s">
        <v>18</v>
      </c>
      <c r="BK72" s="467">
        <v>1900424</v>
      </c>
    </row>
    <row r="73" spans="2:63">
      <c r="C73" s="258"/>
      <c r="D73" s="258"/>
      <c r="E73" s="281"/>
      <c r="F73" s="303"/>
      <c r="G73" s="303"/>
      <c r="H73" s="303"/>
      <c r="I73" s="303"/>
      <c r="J73" s="407"/>
      <c r="K73" s="192"/>
      <c r="L73" s="192"/>
      <c r="M73" s="192"/>
      <c r="N73" s="192"/>
      <c r="O73" s="407"/>
      <c r="P73" s="192"/>
      <c r="Q73" s="192"/>
      <c r="R73" s="192"/>
      <c r="S73" s="192"/>
      <c r="T73" s="407"/>
      <c r="U73" s="192"/>
      <c r="V73" s="192"/>
      <c r="W73" s="192"/>
      <c r="X73" s="192"/>
      <c r="Y73" s="407"/>
      <c r="Z73" s="192"/>
      <c r="AA73" s="192"/>
      <c r="AB73" s="192"/>
      <c r="AC73" s="192"/>
      <c r="AD73" s="192"/>
      <c r="AE73" s="192"/>
      <c r="AF73" s="192"/>
      <c r="AG73" s="418"/>
      <c r="AH73" s="192"/>
      <c r="AI73" s="192"/>
      <c r="AJ73" s="192"/>
      <c r="AK73" s="342"/>
      <c r="AL73" s="418"/>
      <c r="AM73" s="192"/>
      <c r="AN73" s="192"/>
      <c r="AO73" s="192"/>
      <c r="AP73" s="391" t="s">
        <v>18</v>
      </c>
      <c r="AU73" s="391" t="s">
        <v>18</v>
      </c>
      <c r="AW73" s="391"/>
      <c r="AZ73" s="193"/>
      <c r="BB73" s="193"/>
      <c r="BF73" s="349"/>
      <c r="BK73" s="349"/>
    </row>
    <row r="74" spans="2:63">
      <c r="B74" s="44" t="s">
        <v>305</v>
      </c>
      <c r="D74" s="258"/>
      <c r="E74" s="281"/>
      <c r="F74" s="303"/>
      <c r="G74" s="303"/>
      <c r="H74" s="303"/>
      <c r="I74" s="303"/>
      <c r="J74" s="407"/>
      <c r="K74" s="192"/>
      <c r="L74" s="192"/>
      <c r="M74" s="192"/>
      <c r="N74" s="192"/>
      <c r="O74" s="407"/>
      <c r="P74" s="192"/>
      <c r="Q74" s="192"/>
      <c r="R74" s="192"/>
      <c r="S74" s="192"/>
      <c r="T74" s="407"/>
      <c r="U74" s="192"/>
      <c r="V74" s="192"/>
      <c r="W74" s="192"/>
      <c r="X74" s="192"/>
      <c r="Y74" s="407"/>
      <c r="Z74" s="192"/>
      <c r="AA74" s="192"/>
      <c r="AB74" s="192"/>
      <c r="AC74" s="192"/>
      <c r="AD74" s="192"/>
      <c r="AE74" s="192"/>
      <c r="AF74" s="192"/>
      <c r="AG74" s="418"/>
      <c r="AH74" s="192"/>
      <c r="AI74" s="192"/>
      <c r="AJ74" s="192"/>
      <c r="AK74" s="342"/>
      <c r="AL74" s="418"/>
      <c r="AM74" s="192"/>
      <c r="AN74" s="192"/>
      <c r="AO74" s="192"/>
      <c r="AP74" s="391" t="s">
        <v>18</v>
      </c>
      <c r="AU74" s="391" t="s">
        <v>18</v>
      </c>
      <c r="AW74" s="391"/>
      <c r="AZ74" s="193"/>
      <c r="BB74" s="193"/>
      <c r="BF74" s="349"/>
      <c r="BK74" s="349"/>
    </row>
    <row r="75" spans="2:63">
      <c r="B75" s="258" t="s">
        <v>306</v>
      </c>
      <c r="D75" s="258"/>
      <c r="E75" s="281" t="s">
        <v>125</v>
      </c>
      <c r="F75" s="303">
        <v>12709.569</v>
      </c>
      <c r="G75" s="303">
        <v>88523.657000000007</v>
      </c>
      <c r="H75" s="303">
        <v>-23691.337</v>
      </c>
      <c r="I75" s="225">
        <v>0</v>
      </c>
      <c r="J75" s="192">
        <v>313189.38699999999</v>
      </c>
      <c r="K75" s="192">
        <v>2620.3580000000002</v>
      </c>
      <c r="L75" s="192">
        <v>132040.296</v>
      </c>
      <c r="M75" s="192">
        <v>-452430.56099999999</v>
      </c>
      <c r="N75" s="226">
        <v>0</v>
      </c>
      <c r="O75" s="192">
        <v>-269568.07299999997</v>
      </c>
      <c r="P75" s="192">
        <v>-449142.337</v>
      </c>
      <c r="Q75" s="192">
        <v>-711377.929</v>
      </c>
      <c r="R75" s="192">
        <v>-734394.28</v>
      </c>
      <c r="S75" s="226">
        <v>0</v>
      </c>
      <c r="T75" s="294">
        <v>-457273</v>
      </c>
      <c r="U75" s="192">
        <v>493527.04800000001</v>
      </c>
      <c r="V75" s="192">
        <v>1170308.5619999999</v>
      </c>
      <c r="W75" s="192">
        <v>1323352.3899999999</v>
      </c>
      <c r="X75" s="226">
        <v>0</v>
      </c>
      <c r="Y75" s="294">
        <v>1295272.246</v>
      </c>
      <c r="Z75" s="192">
        <v>-428457</v>
      </c>
      <c r="AA75" s="294">
        <v>-428457</v>
      </c>
      <c r="AB75" s="294">
        <v>-166257.35</v>
      </c>
      <c r="AC75" s="294">
        <v>-166257</v>
      </c>
      <c r="AD75" s="192">
        <v>-102227</v>
      </c>
      <c r="AE75" s="294">
        <v>-102227</v>
      </c>
      <c r="AF75" s="226">
        <v>0</v>
      </c>
      <c r="AG75" s="347">
        <v>28987</v>
      </c>
      <c r="AH75" s="294">
        <v>38579</v>
      </c>
      <c r="AI75" s="294">
        <v>16989</v>
      </c>
      <c r="AJ75" s="294">
        <v>80689</v>
      </c>
      <c r="AK75" s="341" t="s">
        <v>18</v>
      </c>
      <c r="AL75" s="347">
        <v>104107</v>
      </c>
      <c r="AM75" s="294">
        <v>15935</v>
      </c>
      <c r="AN75" s="294">
        <v>37768</v>
      </c>
      <c r="AO75" s="294">
        <v>-252941</v>
      </c>
      <c r="AP75" s="393" t="s">
        <v>18</v>
      </c>
      <c r="AQ75" s="294">
        <v>-233612</v>
      </c>
      <c r="AR75" s="294">
        <v>-25122</v>
      </c>
      <c r="AS75" s="294">
        <v>-49431</v>
      </c>
      <c r="AT75" s="294">
        <v>-53321</v>
      </c>
      <c r="AU75" s="393" t="s">
        <v>18</v>
      </c>
      <c r="AV75" s="294">
        <v>-560354</v>
      </c>
      <c r="AW75" s="393">
        <v>77986</v>
      </c>
      <c r="AX75" s="294">
        <v>555750</v>
      </c>
      <c r="AY75" s="294">
        <v>485310</v>
      </c>
      <c r="AZ75" s="192">
        <v>0</v>
      </c>
      <c r="BA75" s="349">
        <v>0</v>
      </c>
      <c r="BB75" s="398">
        <v>0</v>
      </c>
      <c r="BC75" s="398">
        <v>0</v>
      </c>
      <c r="BD75" s="398">
        <v>-1479016</v>
      </c>
      <c r="BE75" s="393" t="s">
        <v>18</v>
      </c>
      <c r="BF75" s="393" t="s">
        <v>18</v>
      </c>
      <c r="BG75" s="393" t="s">
        <v>18</v>
      </c>
      <c r="BH75" s="393" t="s">
        <v>18</v>
      </c>
      <c r="BI75" s="393" t="s">
        <v>18</v>
      </c>
      <c r="BJ75" s="393" t="s">
        <v>18</v>
      </c>
      <c r="BK75" s="393" t="s">
        <v>18</v>
      </c>
    </row>
    <row r="76" spans="2:63">
      <c r="B76" s="258" t="s">
        <v>395</v>
      </c>
      <c r="D76" s="258"/>
      <c r="E76" s="281" t="s">
        <v>125</v>
      </c>
      <c r="F76" s="303"/>
      <c r="G76" s="303"/>
      <c r="H76" s="303"/>
      <c r="I76" s="225"/>
      <c r="J76" s="349">
        <v>0</v>
      </c>
      <c r="K76" s="349">
        <v>0</v>
      </c>
      <c r="L76" s="349">
        <v>0</v>
      </c>
      <c r="M76" s="349">
        <v>0</v>
      </c>
      <c r="N76" s="349">
        <v>0</v>
      </c>
      <c r="O76" s="349">
        <v>0</v>
      </c>
      <c r="P76" s="349">
        <v>0</v>
      </c>
      <c r="Q76" s="349">
        <v>0</v>
      </c>
      <c r="R76" s="349">
        <v>0</v>
      </c>
      <c r="S76" s="349">
        <v>0</v>
      </c>
      <c r="T76" s="349">
        <v>0</v>
      </c>
      <c r="U76" s="349">
        <v>0</v>
      </c>
      <c r="V76" s="349">
        <v>0</v>
      </c>
      <c r="W76" s="349">
        <v>0</v>
      </c>
      <c r="X76" s="349">
        <v>0</v>
      </c>
      <c r="Y76" s="349">
        <v>0</v>
      </c>
      <c r="Z76" s="349">
        <v>0</v>
      </c>
      <c r="AA76" s="349">
        <v>0</v>
      </c>
      <c r="AB76" s="349">
        <v>0</v>
      </c>
      <c r="AC76" s="349">
        <v>0</v>
      </c>
      <c r="AD76" s="349">
        <v>0</v>
      </c>
      <c r="AE76" s="349">
        <v>0</v>
      </c>
      <c r="AF76" s="349">
        <v>0</v>
      </c>
      <c r="AG76" s="349">
        <v>0</v>
      </c>
      <c r="AH76" s="349">
        <v>0</v>
      </c>
      <c r="AI76" s="349">
        <v>0</v>
      </c>
      <c r="AJ76" s="349">
        <v>0</v>
      </c>
      <c r="AK76" s="349">
        <v>0</v>
      </c>
      <c r="AL76" s="349">
        <v>0</v>
      </c>
      <c r="AM76" s="349">
        <v>0</v>
      </c>
      <c r="AN76" s="349">
        <v>0</v>
      </c>
      <c r="AO76" s="349">
        <v>0</v>
      </c>
      <c r="AP76" s="349">
        <v>0</v>
      </c>
      <c r="AQ76" s="349">
        <v>0</v>
      </c>
      <c r="AR76" s="349">
        <v>0</v>
      </c>
      <c r="AS76" s="349">
        <v>0</v>
      </c>
      <c r="AT76" s="349">
        <v>0</v>
      </c>
      <c r="AU76" s="349">
        <v>0</v>
      </c>
      <c r="AV76" s="349">
        <v>0</v>
      </c>
      <c r="AW76" s="349">
        <v>0</v>
      </c>
      <c r="AX76" s="349">
        <v>0</v>
      </c>
      <c r="AY76" s="349">
        <v>0</v>
      </c>
      <c r="AZ76" s="192">
        <v>0</v>
      </c>
      <c r="BA76" s="349">
        <v>-1460352</v>
      </c>
      <c r="BB76" s="398">
        <v>-497085</v>
      </c>
      <c r="BC76" s="398">
        <v>-607484</v>
      </c>
      <c r="BD76" s="398"/>
      <c r="BE76" s="393" t="s">
        <v>18</v>
      </c>
      <c r="BF76" s="349">
        <v>-2068061</v>
      </c>
      <c r="BG76" s="349">
        <v>-962747</v>
      </c>
      <c r="BH76" s="478">
        <v>-1256141</v>
      </c>
      <c r="BI76" s="478">
        <v>-2299158</v>
      </c>
      <c r="BJ76" s="393" t="s">
        <v>18</v>
      </c>
      <c r="BK76" s="349">
        <v>-3209635</v>
      </c>
    </row>
    <row r="77" spans="2:63">
      <c r="B77" s="258" t="s">
        <v>396</v>
      </c>
      <c r="D77" s="258"/>
      <c r="E77" s="281" t="s">
        <v>125</v>
      </c>
      <c r="F77" s="303"/>
      <c r="G77" s="303"/>
      <c r="H77" s="303"/>
      <c r="I77" s="225"/>
      <c r="J77" s="349">
        <v>0</v>
      </c>
      <c r="K77" s="349">
        <v>0</v>
      </c>
      <c r="L77" s="349">
        <v>0</v>
      </c>
      <c r="M77" s="349">
        <v>0</v>
      </c>
      <c r="N77" s="349">
        <v>0</v>
      </c>
      <c r="O77" s="349">
        <v>0</v>
      </c>
      <c r="P77" s="349">
        <v>0</v>
      </c>
      <c r="Q77" s="349">
        <v>0</v>
      </c>
      <c r="R77" s="349">
        <v>0</v>
      </c>
      <c r="S77" s="349">
        <v>0</v>
      </c>
      <c r="T77" s="349">
        <v>0</v>
      </c>
      <c r="U77" s="349">
        <v>0</v>
      </c>
      <c r="V77" s="349">
        <v>0</v>
      </c>
      <c r="W77" s="349">
        <v>0</v>
      </c>
      <c r="X77" s="349">
        <v>0</v>
      </c>
      <c r="Y77" s="349">
        <v>0</v>
      </c>
      <c r="Z77" s="349">
        <v>0</v>
      </c>
      <c r="AA77" s="349">
        <v>0</v>
      </c>
      <c r="AB77" s="349">
        <v>0</v>
      </c>
      <c r="AC77" s="349">
        <v>0</v>
      </c>
      <c r="AD77" s="349">
        <v>0</v>
      </c>
      <c r="AE77" s="349">
        <v>0</v>
      </c>
      <c r="AF77" s="349">
        <v>0</v>
      </c>
      <c r="AG77" s="349">
        <v>0</v>
      </c>
      <c r="AH77" s="349">
        <v>0</v>
      </c>
      <c r="AI77" s="349">
        <v>0</v>
      </c>
      <c r="AJ77" s="349">
        <v>0</v>
      </c>
      <c r="AK77" s="349">
        <v>0</v>
      </c>
      <c r="AL77" s="349">
        <v>0</v>
      </c>
      <c r="AM77" s="349">
        <v>0</v>
      </c>
      <c r="AN77" s="349">
        <v>0</v>
      </c>
      <c r="AO77" s="349">
        <v>0</v>
      </c>
      <c r="AP77" s="349">
        <v>0</v>
      </c>
      <c r="AQ77" s="349">
        <v>0</v>
      </c>
      <c r="AR77" s="349">
        <v>0</v>
      </c>
      <c r="AS77" s="349">
        <v>0</v>
      </c>
      <c r="AT77" s="349">
        <v>0</v>
      </c>
      <c r="AU77" s="349">
        <v>0</v>
      </c>
      <c r="AV77" s="349">
        <v>0</v>
      </c>
      <c r="AW77" s="349">
        <v>0</v>
      </c>
      <c r="AX77" s="349">
        <v>0</v>
      </c>
      <c r="AY77" s="349">
        <v>0</v>
      </c>
      <c r="AZ77" s="192">
        <v>0</v>
      </c>
      <c r="BA77" s="349">
        <v>1614940</v>
      </c>
      <c r="BB77" s="398">
        <v>162941</v>
      </c>
      <c r="BC77" s="398">
        <v>950803</v>
      </c>
      <c r="BD77" s="398">
        <v>1308438</v>
      </c>
      <c r="BE77" s="393" t="s">
        <v>18</v>
      </c>
      <c r="BF77" s="349">
        <v>1734453</v>
      </c>
      <c r="BG77" s="349">
        <v>1278349</v>
      </c>
      <c r="BH77" s="478">
        <v>1528055</v>
      </c>
      <c r="BI77" s="478">
        <v>1985589</v>
      </c>
      <c r="BJ77" s="393" t="s">
        <v>18</v>
      </c>
      <c r="BK77" s="349">
        <v>2797053</v>
      </c>
    </row>
    <row r="78" spans="2:63">
      <c r="B78" s="258" t="s">
        <v>307</v>
      </c>
      <c r="D78" s="258"/>
      <c r="E78" s="281" t="s">
        <v>125</v>
      </c>
      <c r="F78" s="303">
        <v>-110864.682</v>
      </c>
      <c r="G78" s="303">
        <v>-218049.51699999999</v>
      </c>
      <c r="H78" s="303">
        <v>-398501.80800000002</v>
      </c>
      <c r="I78" s="225">
        <v>0</v>
      </c>
      <c r="J78" s="192">
        <v>-557448.14899999998</v>
      </c>
      <c r="K78" s="192">
        <v>-83697.981</v>
      </c>
      <c r="L78" s="192">
        <v>-166019.36499999999</v>
      </c>
      <c r="M78" s="192">
        <v>-316885.67800000001</v>
      </c>
      <c r="N78" s="226">
        <v>0</v>
      </c>
      <c r="O78" s="192">
        <v>-464811.89399999997</v>
      </c>
      <c r="P78" s="192">
        <v>-87932.13</v>
      </c>
      <c r="Q78" s="192">
        <v>-168647.76</v>
      </c>
      <c r="R78" s="192">
        <v>-286337.21999999997</v>
      </c>
      <c r="S78" s="226">
        <v>0</v>
      </c>
      <c r="T78" s="294">
        <v>-464352.88099999999</v>
      </c>
      <c r="U78" s="192">
        <v>-86188.213000000003</v>
      </c>
      <c r="V78" s="192">
        <v>-221198.14300000001</v>
      </c>
      <c r="W78" s="192">
        <v>-310826.45799999998</v>
      </c>
      <c r="X78" s="226">
        <v>0</v>
      </c>
      <c r="Y78" s="294">
        <v>-430305</v>
      </c>
      <c r="Z78" s="192">
        <v>-123850</v>
      </c>
      <c r="AA78" s="294">
        <v>-123850</v>
      </c>
      <c r="AB78" s="294">
        <v>-210689.10911999998</v>
      </c>
      <c r="AC78" s="294">
        <v>-210689</v>
      </c>
      <c r="AD78" s="192">
        <v>-338280</v>
      </c>
      <c r="AE78" s="294">
        <v>-338280</v>
      </c>
      <c r="AF78" s="226">
        <v>0</v>
      </c>
      <c r="AG78" s="347">
        <v>-444193</v>
      </c>
      <c r="AH78" s="294">
        <v>-126789</v>
      </c>
      <c r="AI78" s="294">
        <v>-226925</v>
      </c>
      <c r="AJ78" s="294">
        <v>-292966</v>
      </c>
      <c r="AK78" s="341" t="s">
        <v>18</v>
      </c>
      <c r="AL78" s="347">
        <v>-396406</v>
      </c>
      <c r="AM78" s="294">
        <v>-81632</v>
      </c>
      <c r="AN78" s="294">
        <v>-153077</v>
      </c>
      <c r="AO78" s="294">
        <v>-269402</v>
      </c>
      <c r="AP78" s="393" t="s">
        <v>18</v>
      </c>
      <c r="AQ78" s="294">
        <v>-409660</v>
      </c>
      <c r="AR78" s="294">
        <v>-76312</v>
      </c>
      <c r="AS78" s="294">
        <v>-166392</v>
      </c>
      <c r="AT78" s="294">
        <v>-288429</v>
      </c>
      <c r="AU78" s="393" t="s">
        <v>18</v>
      </c>
      <c r="AV78" s="294">
        <v>-451474</v>
      </c>
      <c r="AW78" s="393">
        <v>-188645</v>
      </c>
      <c r="AX78" s="294">
        <v>-354116</v>
      </c>
      <c r="AY78" s="294">
        <v>-498042</v>
      </c>
      <c r="AZ78" s="192">
        <v>0</v>
      </c>
      <c r="BA78" s="349">
        <v>-683439</v>
      </c>
      <c r="BB78" s="398">
        <v>-126457</v>
      </c>
      <c r="BC78" s="398">
        <v>-269532</v>
      </c>
      <c r="BD78" s="398">
        <v>-407685</v>
      </c>
      <c r="BE78" s="393" t="s">
        <v>18</v>
      </c>
      <c r="BF78" s="349">
        <v>-644752</v>
      </c>
      <c r="BG78" s="349">
        <v>-144312</v>
      </c>
      <c r="BH78" s="478">
        <v>-262229</v>
      </c>
      <c r="BI78" s="478">
        <v>-447783</v>
      </c>
      <c r="BJ78" s="393" t="s">
        <v>18</v>
      </c>
      <c r="BK78" s="349">
        <v>-667578</v>
      </c>
    </row>
    <row r="79" spans="2:63">
      <c r="B79" s="258" t="s">
        <v>308</v>
      </c>
      <c r="D79" s="258"/>
      <c r="E79" s="281" t="s">
        <v>125</v>
      </c>
      <c r="F79" s="303">
        <v>179.99299999999999</v>
      </c>
      <c r="G79" s="303">
        <v>1056.0129999999999</v>
      </c>
      <c r="H79" s="303">
        <v>1388.317</v>
      </c>
      <c r="I79" s="225">
        <v>0</v>
      </c>
      <c r="J79" s="192">
        <v>22350.51</v>
      </c>
      <c r="K79" s="192">
        <v>147.363</v>
      </c>
      <c r="L79" s="192">
        <v>301.35399999999998</v>
      </c>
      <c r="M79" s="192">
        <v>0</v>
      </c>
      <c r="N79" s="226">
        <v>0</v>
      </c>
      <c r="O79" s="192">
        <v>1379.771</v>
      </c>
      <c r="P79" s="192">
        <v>369.72199999999998</v>
      </c>
      <c r="Q79" s="192">
        <v>505.75400000000002</v>
      </c>
      <c r="R79" s="192">
        <v>690.875</v>
      </c>
      <c r="S79" s="226">
        <v>0</v>
      </c>
      <c r="T79" s="294">
        <v>1408.1980000000001</v>
      </c>
      <c r="U79" s="192">
        <v>1169.269</v>
      </c>
      <c r="V79" s="192">
        <v>3296.13</v>
      </c>
      <c r="W79" s="192">
        <v>8053.62</v>
      </c>
      <c r="X79" s="226">
        <v>0</v>
      </c>
      <c r="Y79" s="294">
        <v>8710.82</v>
      </c>
      <c r="Z79" s="192">
        <v>317</v>
      </c>
      <c r="AA79" s="303">
        <v>317</v>
      </c>
      <c r="AB79" s="303">
        <v>4962.4090999999999</v>
      </c>
      <c r="AC79" s="303">
        <v>4962</v>
      </c>
      <c r="AD79" s="192">
        <v>10182</v>
      </c>
      <c r="AE79" s="303">
        <v>10182</v>
      </c>
      <c r="AF79" s="226">
        <v>0</v>
      </c>
      <c r="AG79" s="347">
        <v>42776</v>
      </c>
      <c r="AH79" s="294">
        <v>6027</v>
      </c>
      <c r="AI79" s="294">
        <v>6151</v>
      </c>
      <c r="AJ79" s="294">
        <v>7461</v>
      </c>
      <c r="AK79" s="341" t="s">
        <v>18</v>
      </c>
      <c r="AL79" s="347">
        <v>50738</v>
      </c>
      <c r="AM79" s="294">
        <v>27508</v>
      </c>
      <c r="AN79" s="294">
        <v>68759</v>
      </c>
      <c r="AO79" s="294">
        <v>69776</v>
      </c>
      <c r="AP79" s="393" t="s">
        <v>18</v>
      </c>
      <c r="AQ79" s="294">
        <v>71084</v>
      </c>
      <c r="AR79" s="294">
        <v>550</v>
      </c>
      <c r="AS79" s="294">
        <v>1382</v>
      </c>
      <c r="AT79" s="294">
        <v>1816</v>
      </c>
      <c r="AU79" s="393" t="s">
        <v>18</v>
      </c>
      <c r="AV79" s="294">
        <v>2219</v>
      </c>
      <c r="AW79" s="393">
        <v>355</v>
      </c>
      <c r="AX79" s="294">
        <v>1474</v>
      </c>
      <c r="AY79" s="352">
        <v>3009</v>
      </c>
      <c r="AZ79" s="192">
        <v>0</v>
      </c>
      <c r="BA79" s="349">
        <v>3317</v>
      </c>
      <c r="BB79" s="398">
        <v>592</v>
      </c>
      <c r="BC79" s="398">
        <v>718</v>
      </c>
      <c r="BD79" s="398">
        <v>1239</v>
      </c>
      <c r="BE79" s="393" t="s">
        <v>18</v>
      </c>
      <c r="BF79" s="349">
        <v>1939</v>
      </c>
      <c r="BG79" s="349">
        <v>4234</v>
      </c>
      <c r="BH79" s="478">
        <v>4266</v>
      </c>
      <c r="BI79" s="478">
        <v>4425</v>
      </c>
      <c r="BJ79" s="393" t="s">
        <v>18</v>
      </c>
      <c r="BK79" s="349">
        <v>4770</v>
      </c>
    </row>
    <row r="80" spans="2:63">
      <c r="B80" s="258" t="s">
        <v>309</v>
      </c>
      <c r="D80" s="258"/>
      <c r="E80" s="281" t="s">
        <v>125</v>
      </c>
      <c r="F80" s="303">
        <v>313.39600000000002</v>
      </c>
      <c r="G80" s="288">
        <v>0</v>
      </c>
      <c r="H80" s="288">
        <v>0</v>
      </c>
      <c r="I80" s="225">
        <v>0</v>
      </c>
      <c r="J80" s="192">
        <v>0</v>
      </c>
      <c r="K80" s="192">
        <v>0</v>
      </c>
      <c r="L80" s="192">
        <v>0</v>
      </c>
      <c r="M80" s="192">
        <v>0</v>
      </c>
      <c r="N80" s="226">
        <v>0</v>
      </c>
      <c r="O80" s="192">
        <v>0</v>
      </c>
      <c r="P80" s="192">
        <v>0</v>
      </c>
      <c r="Q80" s="192">
        <v>0</v>
      </c>
      <c r="R80" s="192">
        <v>0</v>
      </c>
      <c r="S80" s="226">
        <v>0</v>
      </c>
      <c r="T80" s="192">
        <v>0</v>
      </c>
      <c r="U80" s="192">
        <v>0</v>
      </c>
      <c r="V80" s="192">
        <v>0</v>
      </c>
      <c r="W80" s="192">
        <v>0</v>
      </c>
      <c r="X80" s="226">
        <v>0</v>
      </c>
      <c r="Y80" s="192">
        <v>0</v>
      </c>
      <c r="Z80" s="192">
        <v>0</v>
      </c>
      <c r="AA80" s="288">
        <v>0</v>
      </c>
      <c r="AB80" s="288">
        <v>0</v>
      </c>
      <c r="AC80" s="288">
        <v>0</v>
      </c>
      <c r="AD80" s="192">
        <v>0</v>
      </c>
      <c r="AE80" s="192">
        <v>0</v>
      </c>
      <c r="AF80" s="226">
        <v>0</v>
      </c>
      <c r="AG80" s="349">
        <v>0</v>
      </c>
      <c r="AH80" s="288">
        <v>0</v>
      </c>
      <c r="AI80" s="288">
        <v>0</v>
      </c>
      <c r="AJ80" s="288">
        <v>0</v>
      </c>
      <c r="AK80" s="344" t="s">
        <v>18</v>
      </c>
      <c r="AL80" s="352">
        <v>0</v>
      </c>
      <c r="AM80" s="352">
        <v>0</v>
      </c>
      <c r="AN80" s="352">
        <v>0</v>
      </c>
      <c r="AO80" s="352" t="s">
        <v>18</v>
      </c>
      <c r="AP80" s="360" t="s">
        <v>18</v>
      </c>
      <c r="AQ80" s="352">
        <v>0</v>
      </c>
      <c r="AR80" s="352">
        <v>0</v>
      </c>
      <c r="AS80" s="352">
        <v>0</v>
      </c>
      <c r="AT80" s="352">
        <v>0</v>
      </c>
      <c r="AU80" s="352">
        <v>0</v>
      </c>
      <c r="AV80" s="352">
        <v>0</v>
      </c>
      <c r="AW80" s="352">
        <v>0</v>
      </c>
      <c r="AX80" s="352">
        <v>0</v>
      </c>
      <c r="AY80" s="352">
        <v>0</v>
      </c>
      <c r="AZ80" s="192">
        <v>0</v>
      </c>
      <c r="BA80" s="349">
        <v>0</v>
      </c>
      <c r="BB80" s="398">
        <v>0</v>
      </c>
      <c r="BC80" s="398">
        <v>0</v>
      </c>
      <c r="BD80" s="398"/>
      <c r="BE80" s="393" t="s">
        <v>18</v>
      </c>
      <c r="BF80" s="393" t="s">
        <v>18</v>
      </c>
      <c r="BG80" s="393" t="s">
        <v>18</v>
      </c>
      <c r="BH80" s="393" t="s">
        <v>18</v>
      </c>
      <c r="BI80" s="393" t="s">
        <v>18</v>
      </c>
      <c r="BJ80" s="393" t="s">
        <v>18</v>
      </c>
      <c r="BK80" s="393" t="s">
        <v>18</v>
      </c>
    </row>
    <row r="81" spans="2:63" s="258" customFormat="1">
      <c r="B81" s="258" t="s">
        <v>310</v>
      </c>
      <c r="E81" s="281" t="s">
        <v>125</v>
      </c>
      <c r="F81" s="288">
        <v>0</v>
      </c>
      <c r="G81" s="303">
        <v>313.39600000000002</v>
      </c>
      <c r="H81" s="303">
        <v>313.39600000000002</v>
      </c>
      <c r="I81" s="225">
        <v>0</v>
      </c>
      <c r="J81" s="192">
        <v>1372498.443</v>
      </c>
      <c r="K81" s="192">
        <v>0</v>
      </c>
      <c r="L81" s="192">
        <v>0</v>
      </c>
      <c r="M81" s="192">
        <v>873.84799999999996</v>
      </c>
      <c r="N81" s="226">
        <v>0</v>
      </c>
      <c r="O81" s="192">
        <v>0</v>
      </c>
      <c r="P81" s="192">
        <v>0</v>
      </c>
      <c r="Q81" s="192">
        <v>0</v>
      </c>
      <c r="R81" s="192">
        <v>0</v>
      </c>
      <c r="S81" s="226">
        <v>0</v>
      </c>
      <c r="T81" s="294">
        <v>9151.2610000000004</v>
      </c>
      <c r="U81" s="192">
        <v>0</v>
      </c>
      <c r="V81" s="192">
        <v>3494.3789999999999</v>
      </c>
      <c r="W81" s="192">
        <v>3494.3789999999999</v>
      </c>
      <c r="X81" s="226">
        <v>0</v>
      </c>
      <c r="Y81" s="294">
        <v>18111.599999999999</v>
      </c>
      <c r="Z81" s="192">
        <v>56760</v>
      </c>
      <c r="AA81" s="303">
        <v>56760</v>
      </c>
      <c r="AB81" s="303">
        <v>56760</v>
      </c>
      <c r="AC81" s="303">
        <v>56760</v>
      </c>
      <c r="AD81" s="192">
        <v>56760</v>
      </c>
      <c r="AE81" s="303">
        <v>56760</v>
      </c>
      <c r="AF81" s="226">
        <v>0</v>
      </c>
      <c r="AG81" s="347">
        <v>56760</v>
      </c>
      <c r="AH81" s="294">
        <v>8699</v>
      </c>
      <c r="AI81" s="294">
        <v>8699</v>
      </c>
      <c r="AJ81" s="294">
        <v>8699</v>
      </c>
      <c r="AK81" s="341" t="s">
        <v>18</v>
      </c>
      <c r="AL81" s="347">
        <v>8710</v>
      </c>
      <c r="AM81" s="352">
        <v>0</v>
      </c>
      <c r="AN81" s="352">
        <v>728</v>
      </c>
      <c r="AO81" s="352">
        <v>378</v>
      </c>
      <c r="AP81" s="360" t="s">
        <v>18</v>
      </c>
      <c r="AQ81" s="352">
        <v>-375910</v>
      </c>
      <c r="AR81" s="352">
        <v>0</v>
      </c>
      <c r="AS81" s="352">
        <v>0</v>
      </c>
      <c r="AT81" s="352">
        <v>0</v>
      </c>
      <c r="AU81" s="360" t="s">
        <v>18</v>
      </c>
      <c r="AV81" s="352">
        <v>-4137</v>
      </c>
      <c r="AW81" s="352">
        <v>0</v>
      </c>
      <c r="AX81" s="352">
        <v>0</v>
      </c>
      <c r="AY81" s="352">
        <v>0</v>
      </c>
      <c r="AZ81" s="192">
        <v>0</v>
      </c>
      <c r="BA81" s="349">
        <v>94624</v>
      </c>
      <c r="BB81" s="398">
        <v>8010</v>
      </c>
      <c r="BC81" s="398">
        <v>8010</v>
      </c>
      <c r="BD81" s="398">
        <v>8010</v>
      </c>
      <c r="BE81" s="393" t="s">
        <v>18</v>
      </c>
      <c r="BF81" s="349">
        <v>8010</v>
      </c>
      <c r="BG81" s="393" t="s">
        <v>18</v>
      </c>
      <c r="BH81" s="341">
        <v>1163</v>
      </c>
      <c r="BI81" s="341">
        <v>1163</v>
      </c>
      <c r="BJ81" s="393" t="s">
        <v>18</v>
      </c>
      <c r="BK81" s="349">
        <v>1163</v>
      </c>
    </row>
    <row r="82" spans="2:63">
      <c r="B82" s="258" t="s">
        <v>311</v>
      </c>
      <c r="D82" s="258"/>
      <c r="E82" s="281" t="s">
        <v>125</v>
      </c>
      <c r="F82" s="288">
        <v>0</v>
      </c>
      <c r="G82" s="288">
        <v>0</v>
      </c>
      <c r="H82" s="288">
        <v>0</v>
      </c>
      <c r="I82" s="225">
        <v>0</v>
      </c>
      <c r="J82" s="192">
        <v>0</v>
      </c>
      <c r="K82" s="192">
        <v>0</v>
      </c>
      <c r="L82" s="192">
        <v>0</v>
      </c>
      <c r="M82" s="192">
        <v>0</v>
      </c>
      <c r="N82" s="226">
        <v>0</v>
      </c>
      <c r="O82" s="192">
        <v>0</v>
      </c>
      <c r="P82" s="192">
        <v>0</v>
      </c>
      <c r="Q82" s="192">
        <v>180.678</v>
      </c>
      <c r="R82" s="192">
        <v>180.678</v>
      </c>
      <c r="S82" s="226">
        <v>0</v>
      </c>
      <c r="T82" s="294">
        <v>180.678</v>
      </c>
      <c r="U82" s="192">
        <v>0</v>
      </c>
      <c r="V82" s="192">
        <v>0</v>
      </c>
      <c r="W82" s="192">
        <v>14472.921</v>
      </c>
      <c r="X82" s="226">
        <v>0</v>
      </c>
      <c r="Y82" s="288">
        <v>0</v>
      </c>
      <c r="Z82" s="192">
        <v>0</v>
      </c>
      <c r="AA82" s="288">
        <v>0</v>
      </c>
      <c r="AB82" s="288">
        <v>0</v>
      </c>
      <c r="AC82" s="288">
        <v>0</v>
      </c>
      <c r="AD82" s="192">
        <v>0</v>
      </c>
      <c r="AE82" s="192">
        <v>0</v>
      </c>
      <c r="AF82" s="226">
        <v>0</v>
      </c>
      <c r="AG82" s="349">
        <v>0</v>
      </c>
      <c r="AH82" s="288">
        <v>0</v>
      </c>
      <c r="AI82" s="288">
        <v>0</v>
      </c>
      <c r="AJ82" s="288">
        <v>0</v>
      </c>
      <c r="AK82" s="344" t="s">
        <v>18</v>
      </c>
      <c r="AL82" s="352">
        <v>0</v>
      </c>
      <c r="AM82" s="352">
        <v>0</v>
      </c>
      <c r="AN82" s="352">
        <v>0</v>
      </c>
      <c r="AO82" s="352">
        <v>0</v>
      </c>
      <c r="AP82" s="360" t="s">
        <v>18</v>
      </c>
      <c r="AQ82" s="352">
        <v>0</v>
      </c>
      <c r="AR82" s="352">
        <v>0</v>
      </c>
      <c r="AS82" s="352">
        <v>0</v>
      </c>
      <c r="AT82" s="352">
        <v>0</v>
      </c>
      <c r="AU82" s="360" t="s">
        <v>18</v>
      </c>
      <c r="AV82" s="352">
        <v>0</v>
      </c>
      <c r="AW82" s="352">
        <v>0</v>
      </c>
      <c r="AX82" s="352">
        <v>0</v>
      </c>
      <c r="AY82" s="352">
        <v>94624</v>
      </c>
      <c r="AZ82" s="192">
        <v>0</v>
      </c>
      <c r="BA82" s="349">
        <v>0</v>
      </c>
      <c r="BB82" s="398">
        <v>0</v>
      </c>
      <c r="BC82" s="398">
        <v>0</v>
      </c>
      <c r="BD82" s="398"/>
      <c r="BE82" s="393" t="s">
        <v>18</v>
      </c>
      <c r="BF82" s="393" t="s">
        <v>18</v>
      </c>
      <c r="BG82" s="393" t="s">
        <v>18</v>
      </c>
      <c r="BH82" s="393" t="s">
        <v>18</v>
      </c>
      <c r="BI82" s="393" t="s">
        <v>18</v>
      </c>
      <c r="BJ82" s="393" t="s">
        <v>18</v>
      </c>
      <c r="BK82" s="393" t="s">
        <v>18</v>
      </c>
    </row>
    <row r="83" spans="2:63">
      <c r="B83" s="345" t="s">
        <v>312</v>
      </c>
      <c r="D83" s="258"/>
      <c r="E83" s="281" t="s">
        <v>125</v>
      </c>
      <c r="F83" s="288">
        <v>0</v>
      </c>
      <c r="G83" s="303">
        <v>-925.09799999999996</v>
      </c>
      <c r="H83" s="303">
        <v>-925.09799999999996</v>
      </c>
      <c r="I83" s="225">
        <v>0</v>
      </c>
      <c r="J83" s="192">
        <v>-41435.040999999997</v>
      </c>
      <c r="K83" s="192">
        <v>-26666.217000000001</v>
      </c>
      <c r="L83" s="192">
        <v>-54662.631000000001</v>
      </c>
      <c r="M83" s="192">
        <v>-89058.017000000007</v>
      </c>
      <c r="N83" s="226">
        <v>0</v>
      </c>
      <c r="O83" s="192">
        <v>-160057.18900000001</v>
      </c>
      <c r="P83" s="192">
        <v>-2.625</v>
      </c>
      <c r="Q83" s="192">
        <v>-2.625</v>
      </c>
      <c r="R83" s="192">
        <v>-2.625</v>
      </c>
      <c r="S83" s="226">
        <v>0</v>
      </c>
      <c r="T83" s="294">
        <v>-2.625</v>
      </c>
      <c r="U83" s="192">
        <v>-0.111</v>
      </c>
      <c r="V83" s="192">
        <v>-0.111</v>
      </c>
      <c r="W83" s="192">
        <v>-1467.3610000000001</v>
      </c>
      <c r="X83" s="226">
        <v>0</v>
      </c>
      <c r="Y83" s="294">
        <v>-1467.3610000000001</v>
      </c>
      <c r="Z83" s="192">
        <v>0</v>
      </c>
      <c r="AA83" s="288">
        <v>0</v>
      </c>
      <c r="AB83" s="288">
        <v>0</v>
      </c>
      <c r="AC83" s="288">
        <v>0</v>
      </c>
      <c r="AD83" s="192">
        <v>-789</v>
      </c>
      <c r="AE83" s="192">
        <v>-789</v>
      </c>
      <c r="AF83" s="226">
        <v>0</v>
      </c>
      <c r="AG83" s="347">
        <v>-889</v>
      </c>
      <c r="AH83" s="288">
        <v>0</v>
      </c>
      <c r="AI83" s="294">
        <v>-5789</v>
      </c>
      <c r="AJ83" s="294">
        <v>-6444</v>
      </c>
      <c r="AK83" s="344" t="s">
        <v>18</v>
      </c>
      <c r="AL83" s="347">
        <v>-6586</v>
      </c>
      <c r="AM83" s="347">
        <v>-1716</v>
      </c>
      <c r="AN83" s="347">
        <v>-1926</v>
      </c>
      <c r="AO83" s="347">
        <v>-1926</v>
      </c>
      <c r="AP83" s="395" t="s">
        <v>18</v>
      </c>
      <c r="AQ83" s="347">
        <v>-1926</v>
      </c>
      <c r="AR83" s="347">
        <v>-67</v>
      </c>
      <c r="AS83" s="347">
        <v>-67</v>
      </c>
      <c r="AT83" s="294">
        <v>-67</v>
      </c>
      <c r="AU83" s="393" t="s">
        <v>18</v>
      </c>
      <c r="AV83" s="347">
        <v>-15398</v>
      </c>
      <c r="AW83" s="393">
        <v>-17</v>
      </c>
      <c r="AX83" s="294">
        <v>-11050</v>
      </c>
      <c r="AY83" s="294">
        <v>-19617</v>
      </c>
      <c r="AZ83" s="192">
        <v>0</v>
      </c>
      <c r="BA83" s="349">
        <v>0</v>
      </c>
      <c r="BB83" s="398">
        <v>0</v>
      </c>
      <c r="BC83" s="398">
        <v>0</v>
      </c>
      <c r="BD83" s="398"/>
      <c r="BE83" s="393" t="s">
        <v>18</v>
      </c>
      <c r="BF83" s="393" t="s">
        <v>18</v>
      </c>
      <c r="BG83" s="393" t="s">
        <v>18</v>
      </c>
      <c r="BH83" s="393" t="s">
        <v>18</v>
      </c>
      <c r="BI83" s="393" t="s">
        <v>18</v>
      </c>
      <c r="BJ83" s="393" t="s">
        <v>18</v>
      </c>
      <c r="BK83" s="393" t="s">
        <v>18</v>
      </c>
    </row>
    <row r="84" spans="2:63">
      <c r="B84" s="345" t="s">
        <v>397</v>
      </c>
      <c r="D84" s="258"/>
      <c r="E84" s="281" t="s">
        <v>125</v>
      </c>
      <c r="F84" s="288"/>
      <c r="G84" s="303"/>
      <c r="H84" s="303"/>
      <c r="I84" s="225"/>
      <c r="J84" s="349">
        <v>0</v>
      </c>
      <c r="K84" s="349">
        <v>0</v>
      </c>
      <c r="L84" s="349">
        <v>0</v>
      </c>
      <c r="M84" s="349">
        <v>0</v>
      </c>
      <c r="N84" s="349">
        <v>0</v>
      </c>
      <c r="O84" s="349">
        <v>0</v>
      </c>
      <c r="P84" s="349">
        <v>0</v>
      </c>
      <c r="Q84" s="349">
        <v>0</v>
      </c>
      <c r="R84" s="349">
        <v>0</v>
      </c>
      <c r="S84" s="349">
        <v>0</v>
      </c>
      <c r="T84" s="349">
        <v>0</v>
      </c>
      <c r="U84" s="349">
        <v>0</v>
      </c>
      <c r="V84" s="349">
        <v>0</v>
      </c>
      <c r="W84" s="349">
        <v>0</v>
      </c>
      <c r="X84" s="349">
        <v>0</v>
      </c>
      <c r="Y84" s="349">
        <v>0</v>
      </c>
      <c r="Z84" s="349">
        <v>0</v>
      </c>
      <c r="AA84" s="349">
        <v>0</v>
      </c>
      <c r="AB84" s="349">
        <v>0</v>
      </c>
      <c r="AC84" s="349">
        <v>0</v>
      </c>
      <c r="AD84" s="349">
        <v>0</v>
      </c>
      <c r="AE84" s="349">
        <v>0</v>
      </c>
      <c r="AF84" s="349">
        <v>0</v>
      </c>
      <c r="AG84" s="349">
        <v>0</v>
      </c>
      <c r="AH84" s="349">
        <v>0</v>
      </c>
      <c r="AI84" s="349">
        <v>0</v>
      </c>
      <c r="AJ84" s="349">
        <v>0</v>
      </c>
      <c r="AK84" s="349">
        <v>0</v>
      </c>
      <c r="AL84" s="349">
        <v>0</v>
      </c>
      <c r="AM84" s="349">
        <v>0</v>
      </c>
      <c r="AN84" s="349">
        <v>0</v>
      </c>
      <c r="AO84" s="349">
        <v>0</v>
      </c>
      <c r="AP84" s="349">
        <v>0</v>
      </c>
      <c r="AQ84" s="349">
        <v>0</v>
      </c>
      <c r="AR84" s="349">
        <v>0</v>
      </c>
      <c r="AS84" s="349">
        <v>0</v>
      </c>
      <c r="AT84" s="349">
        <v>0</v>
      </c>
      <c r="AU84" s="349">
        <v>0</v>
      </c>
      <c r="AV84" s="349">
        <v>0</v>
      </c>
      <c r="AW84" s="349">
        <v>0</v>
      </c>
      <c r="AX84" s="349">
        <v>0</v>
      </c>
      <c r="AY84" s="349">
        <v>0</v>
      </c>
      <c r="AZ84" s="192">
        <v>0</v>
      </c>
      <c r="BA84" s="349">
        <v>-20117</v>
      </c>
      <c r="BB84" s="398">
        <v>-470</v>
      </c>
      <c r="BC84" s="398">
        <v>-11851</v>
      </c>
      <c r="BD84" s="398">
        <v>-13144</v>
      </c>
      <c r="BE84" s="393" t="s">
        <v>18</v>
      </c>
      <c r="BF84" s="349">
        <v>-74209</v>
      </c>
      <c r="BG84" s="393" t="s">
        <v>18</v>
      </c>
      <c r="BH84" s="341">
        <v>-30967</v>
      </c>
      <c r="BI84" s="341">
        <v>-36736</v>
      </c>
      <c r="BJ84" s="393" t="s">
        <v>18</v>
      </c>
      <c r="BK84" s="349">
        <v>-43099</v>
      </c>
    </row>
    <row r="85" spans="2:63">
      <c r="B85" s="345" t="s">
        <v>402</v>
      </c>
      <c r="D85" s="258"/>
      <c r="E85" s="281" t="s">
        <v>125</v>
      </c>
      <c r="F85" s="288"/>
      <c r="G85" s="303"/>
      <c r="H85" s="303"/>
      <c r="I85" s="225"/>
      <c r="J85" s="349">
        <v>0</v>
      </c>
      <c r="K85" s="349">
        <v>0</v>
      </c>
      <c r="L85" s="349">
        <v>0</v>
      </c>
      <c r="M85" s="349">
        <v>0</v>
      </c>
      <c r="N85" s="349">
        <v>0</v>
      </c>
      <c r="O85" s="349">
        <v>0</v>
      </c>
      <c r="P85" s="349">
        <v>0</v>
      </c>
      <c r="Q85" s="349">
        <v>0</v>
      </c>
      <c r="R85" s="349">
        <v>0</v>
      </c>
      <c r="S85" s="349">
        <v>0</v>
      </c>
      <c r="T85" s="349">
        <v>0</v>
      </c>
      <c r="U85" s="349">
        <v>0</v>
      </c>
      <c r="V85" s="349">
        <v>0</v>
      </c>
      <c r="W85" s="349">
        <v>0</v>
      </c>
      <c r="X85" s="349">
        <v>0</v>
      </c>
      <c r="Y85" s="349">
        <v>0</v>
      </c>
      <c r="Z85" s="349">
        <v>0</v>
      </c>
      <c r="AA85" s="349">
        <v>0</v>
      </c>
      <c r="AB85" s="349">
        <v>0</v>
      </c>
      <c r="AC85" s="349">
        <v>0</v>
      </c>
      <c r="AD85" s="349">
        <v>0</v>
      </c>
      <c r="AE85" s="349">
        <v>0</v>
      </c>
      <c r="AF85" s="349">
        <v>0</v>
      </c>
      <c r="AG85" s="349">
        <v>0</v>
      </c>
      <c r="AH85" s="349">
        <v>0</v>
      </c>
      <c r="AI85" s="349">
        <v>0</v>
      </c>
      <c r="AJ85" s="349">
        <v>0</v>
      </c>
      <c r="AK85" s="349">
        <v>0</v>
      </c>
      <c r="AL85" s="349">
        <v>0</v>
      </c>
      <c r="AM85" s="349">
        <v>0</v>
      </c>
      <c r="AN85" s="349">
        <v>0</v>
      </c>
      <c r="AO85" s="349">
        <v>0</v>
      </c>
      <c r="AP85" s="349">
        <v>0</v>
      </c>
      <c r="AQ85" s="349">
        <v>0</v>
      </c>
      <c r="AR85" s="349">
        <v>0</v>
      </c>
      <c r="AS85" s="349">
        <v>0</v>
      </c>
      <c r="AT85" s="349">
        <v>0</v>
      </c>
      <c r="AU85" s="349">
        <v>0</v>
      </c>
      <c r="AV85" s="349">
        <v>0</v>
      </c>
      <c r="AW85" s="349">
        <v>0</v>
      </c>
      <c r="AX85" s="349">
        <v>0</v>
      </c>
      <c r="AY85" s="349">
        <v>0</v>
      </c>
      <c r="AZ85" s="349">
        <v>0</v>
      </c>
      <c r="BA85" s="349">
        <v>0</v>
      </c>
      <c r="BB85" s="398">
        <v>4465</v>
      </c>
      <c r="BC85" s="398">
        <v>4465</v>
      </c>
      <c r="BD85" s="398">
        <v>4465</v>
      </c>
      <c r="BE85" s="393" t="s">
        <v>18</v>
      </c>
      <c r="BF85" s="349">
        <v>12995</v>
      </c>
      <c r="BG85" s="393" t="s">
        <v>18</v>
      </c>
      <c r="BH85" s="393" t="s">
        <v>18</v>
      </c>
      <c r="BI85" s="393" t="s">
        <v>18</v>
      </c>
      <c r="BJ85" s="393" t="s">
        <v>18</v>
      </c>
      <c r="BK85" s="360" t="s">
        <v>18</v>
      </c>
    </row>
    <row r="86" spans="2:63">
      <c r="B86" s="258" t="s">
        <v>313</v>
      </c>
      <c r="D86" s="258"/>
      <c r="E86" s="281" t="s">
        <v>125</v>
      </c>
      <c r="F86" s="288">
        <v>0</v>
      </c>
      <c r="G86" s="288">
        <v>0</v>
      </c>
      <c r="H86" s="288">
        <v>0</v>
      </c>
      <c r="I86" s="225">
        <v>0</v>
      </c>
      <c r="J86" s="192">
        <v>0</v>
      </c>
      <c r="K86" s="192">
        <v>0</v>
      </c>
      <c r="L86" s="192">
        <v>0</v>
      </c>
      <c r="M86" s="192">
        <v>0</v>
      </c>
      <c r="N86" s="226">
        <v>0</v>
      </c>
      <c r="O86" s="192">
        <v>0</v>
      </c>
      <c r="P86" s="192">
        <v>0</v>
      </c>
      <c r="Q86" s="192">
        <v>0</v>
      </c>
      <c r="R86" s="192">
        <v>0</v>
      </c>
      <c r="S86" s="226">
        <v>0</v>
      </c>
      <c r="T86" s="294">
        <v>-332.40100000000001</v>
      </c>
      <c r="U86" s="192">
        <v>12.443</v>
      </c>
      <c r="V86" s="192">
        <v>93.950999999999993</v>
      </c>
      <c r="W86" s="192">
        <v>172.053</v>
      </c>
      <c r="X86" s="226">
        <v>0</v>
      </c>
      <c r="Y86" s="294">
        <v>243.94200000000001</v>
      </c>
      <c r="Z86" s="192">
        <v>85.156999999999996</v>
      </c>
      <c r="AA86" s="303">
        <v>85.156999999999996</v>
      </c>
      <c r="AB86" s="303">
        <v>168.398</v>
      </c>
      <c r="AC86" s="303">
        <v>0</v>
      </c>
      <c r="AD86" s="192">
        <v>0</v>
      </c>
      <c r="AE86" s="192">
        <v>0</v>
      </c>
      <c r="AF86" s="226">
        <v>0</v>
      </c>
      <c r="AG86" s="347">
        <v>454</v>
      </c>
      <c r="AH86" s="294">
        <v>-820</v>
      </c>
      <c r="AI86" s="294">
        <v>-820</v>
      </c>
      <c r="AJ86" s="294">
        <v>-335</v>
      </c>
      <c r="AK86" s="344" t="s">
        <v>18</v>
      </c>
      <c r="AL86" s="347">
        <v>-292</v>
      </c>
      <c r="AM86" s="294">
        <v>-305</v>
      </c>
      <c r="AN86" s="352">
        <v>0</v>
      </c>
      <c r="AO86" s="352">
        <v>-195</v>
      </c>
      <c r="AP86" s="360" t="s">
        <v>18</v>
      </c>
      <c r="AQ86" s="352">
        <v>0</v>
      </c>
      <c r="AR86" s="352">
        <v>0</v>
      </c>
      <c r="AS86" s="352">
        <v>0</v>
      </c>
      <c r="AT86" s="352">
        <v>0</v>
      </c>
      <c r="AU86" s="352">
        <v>0</v>
      </c>
      <c r="AV86" s="352">
        <v>0</v>
      </c>
      <c r="AW86" s="352">
        <v>0</v>
      </c>
      <c r="AX86" s="352">
        <v>0</v>
      </c>
      <c r="AY86" s="352">
        <v>0</v>
      </c>
      <c r="AZ86" s="192">
        <v>0</v>
      </c>
      <c r="BA86" s="349">
        <v>0</v>
      </c>
      <c r="BB86" s="398">
        <v>0</v>
      </c>
      <c r="BC86" s="398">
        <v>0</v>
      </c>
      <c r="BD86" s="398"/>
      <c r="BE86" s="393" t="s">
        <v>18</v>
      </c>
      <c r="BF86" s="393" t="s">
        <v>18</v>
      </c>
      <c r="BG86" s="393" t="s">
        <v>18</v>
      </c>
      <c r="BH86" s="393" t="s">
        <v>18</v>
      </c>
      <c r="BI86" s="393" t="s">
        <v>18</v>
      </c>
      <c r="BJ86" s="393" t="s">
        <v>18</v>
      </c>
      <c r="BK86" s="393" t="s">
        <v>18</v>
      </c>
    </row>
    <row r="87" spans="2:63">
      <c r="B87" s="258" t="s">
        <v>314</v>
      </c>
      <c r="D87" s="258"/>
      <c r="E87" s="281" t="s">
        <v>125</v>
      </c>
      <c r="F87" s="288">
        <v>0</v>
      </c>
      <c r="G87" s="288">
        <v>0</v>
      </c>
      <c r="H87" s="288">
        <v>0</v>
      </c>
      <c r="I87" s="225">
        <v>0</v>
      </c>
      <c r="J87" s="192">
        <v>0</v>
      </c>
      <c r="K87" s="192">
        <v>0</v>
      </c>
      <c r="L87" s="192">
        <v>0</v>
      </c>
      <c r="M87" s="192">
        <v>0</v>
      </c>
      <c r="N87" s="226">
        <v>0</v>
      </c>
      <c r="O87" s="192">
        <v>0</v>
      </c>
      <c r="P87" s="192">
        <v>0</v>
      </c>
      <c r="Q87" s="192">
        <v>0</v>
      </c>
      <c r="R87" s="192">
        <v>0</v>
      </c>
      <c r="S87" s="226">
        <v>0</v>
      </c>
      <c r="T87" s="192">
        <v>0</v>
      </c>
      <c r="U87" s="192">
        <v>0</v>
      </c>
      <c r="V87" s="192">
        <v>0</v>
      </c>
      <c r="W87" s="192">
        <v>0</v>
      </c>
      <c r="X87" s="226">
        <v>0</v>
      </c>
      <c r="Y87" s="192">
        <v>0</v>
      </c>
      <c r="Z87" s="192">
        <v>0</v>
      </c>
      <c r="AA87" s="288">
        <v>0</v>
      </c>
      <c r="AB87" s="288">
        <v>0</v>
      </c>
      <c r="AC87" s="288">
        <v>0</v>
      </c>
      <c r="AD87" s="192">
        <v>0</v>
      </c>
      <c r="AE87" s="192">
        <v>0</v>
      </c>
      <c r="AF87" s="226">
        <v>0</v>
      </c>
      <c r="AG87" s="349">
        <v>0</v>
      </c>
      <c r="AH87" s="288">
        <v>0</v>
      </c>
      <c r="AI87" s="288">
        <v>0</v>
      </c>
      <c r="AJ87" s="288">
        <v>0</v>
      </c>
      <c r="AK87" s="344" t="s">
        <v>18</v>
      </c>
      <c r="AL87" s="352">
        <v>0</v>
      </c>
      <c r="AM87" s="352">
        <v>0</v>
      </c>
      <c r="AN87" s="352">
        <v>0</v>
      </c>
      <c r="AO87" s="352"/>
      <c r="AP87" s="360" t="s">
        <v>18</v>
      </c>
      <c r="AQ87" s="352">
        <v>0</v>
      </c>
      <c r="AR87" s="352">
        <v>0</v>
      </c>
      <c r="AS87" s="352">
        <v>0</v>
      </c>
      <c r="AT87" s="352">
        <v>0</v>
      </c>
      <c r="AU87" s="352">
        <v>0</v>
      </c>
      <c r="AV87" s="352">
        <v>0</v>
      </c>
      <c r="AW87" s="352">
        <v>0</v>
      </c>
      <c r="AX87" s="352">
        <v>0</v>
      </c>
      <c r="AY87" s="352">
        <v>0</v>
      </c>
      <c r="AZ87" s="192">
        <v>0</v>
      </c>
      <c r="BA87" s="349">
        <v>0</v>
      </c>
      <c r="BB87" s="398">
        <v>0</v>
      </c>
      <c r="BC87" s="398">
        <v>0</v>
      </c>
      <c r="BD87" s="398"/>
      <c r="BE87" s="393" t="s">
        <v>18</v>
      </c>
      <c r="BF87" s="393" t="s">
        <v>18</v>
      </c>
      <c r="BG87" s="393" t="s">
        <v>18</v>
      </c>
      <c r="BH87" s="393" t="s">
        <v>18</v>
      </c>
      <c r="BI87" s="393" t="s">
        <v>18</v>
      </c>
      <c r="BJ87" s="393" t="s">
        <v>18</v>
      </c>
      <c r="BK87" s="393" t="s">
        <v>18</v>
      </c>
    </row>
    <row r="88" spans="2:63">
      <c r="B88" s="258" t="s">
        <v>315</v>
      </c>
      <c r="D88" s="258"/>
      <c r="E88" s="281" t="s">
        <v>125</v>
      </c>
      <c r="F88" s="288">
        <v>0</v>
      </c>
      <c r="G88" s="288">
        <v>0</v>
      </c>
      <c r="H88" s="288">
        <v>0</v>
      </c>
      <c r="I88" s="225">
        <v>0</v>
      </c>
      <c r="J88" s="192">
        <v>0</v>
      </c>
      <c r="K88" s="192">
        <v>0</v>
      </c>
      <c r="L88" s="192">
        <v>0</v>
      </c>
      <c r="M88" s="192">
        <v>0</v>
      </c>
      <c r="N88" s="226">
        <v>0</v>
      </c>
      <c r="O88" s="192">
        <v>0</v>
      </c>
      <c r="P88" s="192">
        <v>0</v>
      </c>
      <c r="Q88" s="192">
        <v>0</v>
      </c>
      <c r="R88" s="192">
        <v>0</v>
      </c>
      <c r="S88" s="226">
        <v>0</v>
      </c>
      <c r="T88" s="288">
        <v>0</v>
      </c>
      <c r="U88" s="192">
        <v>0</v>
      </c>
      <c r="V88" s="192">
        <v>0</v>
      </c>
      <c r="W88" s="192">
        <v>0</v>
      </c>
      <c r="X88" s="226">
        <v>0</v>
      </c>
      <c r="Y88" s="294">
        <v>2000</v>
      </c>
      <c r="Z88" s="192">
        <v>0</v>
      </c>
      <c r="AA88" s="288">
        <v>0</v>
      </c>
      <c r="AB88" s="288">
        <v>0</v>
      </c>
      <c r="AC88" s="288">
        <v>0</v>
      </c>
      <c r="AD88" s="192">
        <v>0</v>
      </c>
      <c r="AE88" s="192">
        <v>0</v>
      </c>
      <c r="AF88" s="226">
        <v>0</v>
      </c>
      <c r="AG88" s="349">
        <v>0</v>
      </c>
      <c r="AH88" s="288">
        <v>0</v>
      </c>
      <c r="AI88" s="288">
        <v>0</v>
      </c>
      <c r="AJ88" s="288">
        <v>0</v>
      </c>
      <c r="AK88" s="344" t="s">
        <v>18</v>
      </c>
      <c r="AL88" s="432">
        <v>5966</v>
      </c>
      <c r="AM88" s="352">
        <v>0</v>
      </c>
      <c r="AN88" s="352">
        <v>0</v>
      </c>
      <c r="AO88" s="352">
        <v>5115</v>
      </c>
      <c r="AP88" s="360" t="s">
        <v>18</v>
      </c>
      <c r="AQ88" s="352">
        <v>17169</v>
      </c>
      <c r="AR88" s="352">
        <v>0</v>
      </c>
      <c r="AS88" s="352">
        <v>0</v>
      </c>
      <c r="AT88" s="352">
        <v>0</v>
      </c>
      <c r="AU88" s="360" t="s">
        <v>18</v>
      </c>
      <c r="AV88" s="352">
        <v>0</v>
      </c>
      <c r="AW88" s="352">
        <v>0</v>
      </c>
      <c r="AX88" s="352">
        <v>0</v>
      </c>
      <c r="AY88" s="352">
        <v>0</v>
      </c>
      <c r="AZ88" s="192">
        <v>0</v>
      </c>
      <c r="BA88" s="349">
        <v>0</v>
      </c>
      <c r="BC88" s="398">
        <v>0</v>
      </c>
      <c r="BD88" s="398"/>
      <c r="BE88" s="393" t="s">
        <v>18</v>
      </c>
      <c r="BF88" s="393" t="s">
        <v>18</v>
      </c>
      <c r="BG88" s="393" t="s">
        <v>18</v>
      </c>
      <c r="BH88" s="393" t="s">
        <v>18</v>
      </c>
      <c r="BI88" s="393" t="s">
        <v>18</v>
      </c>
      <c r="BJ88" s="393" t="s">
        <v>18</v>
      </c>
      <c r="BK88" s="393" t="s">
        <v>18</v>
      </c>
    </row>
    <row r="89" spans="2:63">
      <c r="B89" s="258" t="s">
        <v>399</v>
      </c>
      <c r="D89" s="258"/>
      <c r="E89" s="281" t="s">
        <v>125</v>
      </c>
      <c r="F89" s="303">
        <v>-17330.508999999998</v>
      </c>
      <c r="G89" s="303">
        <v>-15685.179</v>
      </c>
      <c r="H89" s="303">
        <v>-24852.326000000001</v>
      </c>
      <c r="I89" s="225">
        <v>0</v>
      </c>
      <c r="J89" s="192">
        <v>-58939.788999999997</v>
      </c>
      <c r="K89" s="192">
        <v>-37893.928999999996</v>
      </c>
      <c r="L89" s="192">
        <v>-62480.252999999997</v>
      </c>
      <c r="M89" s="192">
        <v>0</v>
      </c>
      <c r="N89" s="226">
        <v>0</v>
      </c>
      <c r="O89" s="192">
        <v>-222725.04</v>
      </c>
      <c r="P89" s="192">
        <v>-4898.2079999999996</v>
      </c>
      <c r="Q89" s="192">
        <v>-24733.949000000001</v>
      </c>
      <c r="R89" s="192">
        <v>-164377.69699999999</v>
      </c>
      <c r="S89" s="226">
        <v>0</v>
      </c>
      <c r="T89" s="294">
        <v>-184707.89</v>
      </c>
      <c r="U89" s="192">
        <v>-5905.9110000000001</v>
      </c>
      <c r="V89" s="192">
        <v>-35451.457000000002</v>
      </c>
      <c r="W89" s="192">
        <v>-50829.294000000002</v>
      </c>
      <c r="X89" s="226">
        <v>0</v>
      </c>
      <c r="Y89" s="294">
        <v>-64716.059000000001</v>
      </c>
      <c r="Z89" s="192">
        <v>-14482.32</v>
      </c>
      <c r="AA89" s="294">
        <v>-14482.32</v>
      </c>
      <c r="AB89" s="294">
        <v>-28024.429</v>
      </c>
      <c r="AC89" s="294">
        <v>-28024</v>
      </c>
      <c r="AD89" s="192">
        <v>-43501</v>
      </c>
      <c r="AE89" s="294">
        <v>-43501</v>
      </c>
      <c r="AF89" s="226">
        <v>0</v>
      </c>
      <c r="AG89" s="347">
        <v>-56516</v>
      </c>
      <c r="AH89" s="294">
        <v>-14441</v>
      </c>
      <c r="AI89" s="294">
        <v>-27036</v>
      </c>
      <c r="AJ89" s="294">
        <v>-34590</v>
      </c>
      <c r="AK89" s="341" t="s">
        <v>18</v>
      </c>
      <c r="AL89" s="347">
        <v>-57485</v>
      </c>
      <c r="AM89" s="294">
        <v>-6639</v>
      </c>
      <c r="AN89" s="294">
        <v>-24268</v>
      </c>
      <c r="AO89" s="294">
        <v>-30962</v>
      </c>
      <c r="AP89" s="393" t="s">
        <v>18</v>
      </c>
      <c r="AQ89" s="294">
        <v>-73274</v>
      </c>
      <c r="AR89" s="294">
        <v>-470</v>
      </c>
      <c r="AS89" s="294">
        <v>-33156</v>
      </c>
      <c r="AT89" s="294">
        <v>-39402</v>
      </c>
      <c r="AU89" s="393" t="s">
        <v>18</v>
      </c>
      <c r="AV89" s="294">
        <v>-42018</v>
      </c>
      <c r="AW89" s="393">
        <v>-1140</v>
      </c>
      <c r="AX89" s="294">
        <v>-1999</v>
      </c>
      <c r="AY89" s="294">
        <v>-29950</v>
      </c>
      <c r="AZ89" s="192">
        <v>0</v>
      </c>
      <c r="BA89" s="349">
        <v>-44672</v>
      </c>
      <c r="BB89" s="398">
        <v>-6542</v>
      </c>
      <c r="BC89" s="398">
        <v>-25620</v>
      </c>
      <c r="BD89" s="398">
        <v>-36067</v>
      </c>
      <c r="BE89" s="393" t="s">
        <v>18</v>
      </c>
      <c r="BF89" s="349">
        <v>-67980</v>
      </c>
      <c r="BG89" s="349">
        <v>-777</v>
      </c>
      <c r="BH89" s="478">
        <v>-20898</v>
      </c>
      <c r="BI89" s="478">
        <v>-26469</v>
      </c>
      <c r="BJ89" s="393" t="s">
        <v>18</v>
      </c>
      <c r="BK89" s="349">
        <v>-74262</v>
      </c>
    </row>
    <row r="90" spans="2:63">
      <c r="B90" s="258" t="s">
        <v>316</v>
      </c>
      <c r="D90" s="258"/>
      <c r="E90" s="281" t="s">
        <v>125</v>
      </c>
      <c r="F90" s="352">
        <v>0</v>
      </c>
      <c r="G90" s="352">
        <v>0</v>
      </c>
      <c r="H90" s="352">
        <v>0</v>
      </c>
      <c r="I90" s="352">
        <v>0</v>
      </c>
      <c r="J90" s="352">
        <v>0</v>
      </c>
      <c r="K90" s="192">
        <v>0</v>
      </c>
      <c r="L90" s="192">
        <v>0</v>
      </c>
      <c r="M90" s="192">
        <v>0</v>
      </c>
      <c r="N90" s="192">
        <v>0</v>
      </c>
      <c r="O90" s="192">
        <v>0</v>
      </c>
      <c r="P90" s="192">
        <v>0</v>
      </c>
      <c r="Q90" s="192">
        <v>0</v>
      </c>
      <c r="R90" s="192">
        <v>0</v>
      </c>
      <c r="S90" s="192">
        <v>0</v>
      </c>
      <c r="T90" s="192">
        <v>0</v>
      </c>
      <c r="U90" s="192">
        <v>0</v>
      </c>
      <c r="V90" s="192">
        <v>0</v>
      </c>
      <c r="W90" s="192">
        <v>0</v>
      </c>
      <c r="X90" s="192">
        <v>0</v>
      </c>
      <c r="Y90" s="192">
        <v>0</v>
      </c>
      <c r="Z90" s="192">
        <v>0</v>
      </c>
      <c r="AA90" s="192">
        <v>0</v>
      </c>
      <c r="AB90" s="192">
        <v>0</v>
      </c>
      <c r="AC90" s="192">
        <v>0</v>
      </c>
      <c r="AD90" s="192">
        <v>0</v>
      </c>
      <c r="AE90" s="192">
        <v>0</v>
      </c>
      <c r="AF90" s="192">
        <v>0</v>
      </c>
      <c r="AG90" s="192">
        <v>0</v>
      </c>
      <c r="AH90" s="192">
        <v>0</v>
      </c>
      <c r="AI90" s="192">
        <v>0</v>
      </c>
      <c r="AJ90" s="192">
        <v>0</v>
      </c>
      <c r="AK90" s="192">
        <v>0</v>
      </c>
      <c r="AL90" s="192">
        <v>0</v>
      </c>
      <c r="AM90" s="192">
        <v>0</v>
      </c>
      <c r="AN90" s="294">
        <v>-32799</v>
      </c>
      <c r="AO90" s="294">
        <v>-32799</v>
      </c>
      <c r="AP90" s="360" t="s">
        <v>18</v>
      </c>
      <c r="AQ90" s="352">
        <v>0</v>
      </c>
      <c r="AR90" s="352">
        <v>0</v>
      </c>
      <c r="AS90" s="352">
        <v>0</v>
      </c>
      <c r="AT90" s="352">
        <v>0</v>
      </c>
      <c r="AU90" s="352">
        <v>0</v>
      </c>
      <c r="AV90" s="352">
        <v>0</v>
      </c>
      <c r="AW90" s="352">
        <v>0</v>
      </c>
      <c r="AX90" s="352">
        <v>0</v>
      </c>
      <c r="AY90" s="352">
        <v>0</v>
      </c>
      <c r="AZ90" s="192">
        <v>0</v>
      </c>
      <c r="BA90" s="349">
        <v>0</v>
      </c>
      <c r="BB90" s="398">
        <v>0</v>
      </c>
      <c r="BC90" s="398">
        <v>0</v>
      </c>
      <c r="BD90" s="398"/>
      <c r="BE90" s="393" t="s">
        <v>18</v>
      </c>
      <c r="BF90" s="393" t="s">
        <v>18</v>
      </c>
      <c r="BG90" s="393" t="s">
        <v>18</v>
      </c>
      <c r="BH90" s="341"/>
      <c r="BI90" s="341"/>
      <c r="BJ90" s="393" t="s">
        <v>18</v>
      </c>
      <c r="BK90" s="393" t="s">
        <v>18</v>
      </c>
    </row>
    <row r="91" spans="2:63">
      <c r="B91" s="258" t="s">
        <v>317</v>
      </c>
      <c r="D91" s="258"/>
      <c r="E91" s="281" t="s">
        <v>125</v>
      </c>
      <c r="F91" s="288">
        <v>0</v>
      </c>
      <c r="G91" s="288">
        <v>0</v>
      </c>
      <c r="H91" s="288">
        <v>0</v>
      </c>
      <c r="I91" s="225">
        <v>0</v>
      </c>
      <c r="J91" s="192">
        <v>0</v>
      </c>
      <c r="K91" s="192">
        <v>0</v>
      </c>
      <c r="L91" s="192">
        <v>0</v>
      </c>
      <c r="M91" s="192">
        <v>-101082.947</v>
      </c>
      <c r="N91" s="226">
        <v>0</v>
      </c>
      <c r="O91" s="192">
        <v>125002.452</v>
      </c>
      <c r="P91" s="192">
        <v>0</v>
      </c>
      <c r="Q91" s="192">
        <v>440.84199999999998</v>
      </c>
      <c r="R91" s="192">
        <v>336.92500000000001</v>
      </c>
      <c r="S91" s="226">
        <v>0</v>
      </c>
      <c r="T91" s="294">
        <v>455</v>
      </c>
      <c r="U91" s="192">
        <v>0.126</v>
      </c>
      <c r="V91" s="192">
        <v>14159.22</v>
      </c>
      <c r="W91" s="192">
        <v>30409.11</v>
      </c>
      <c r="X91" s="226">
        <v>0</v>
      </c>
      <c r="Y91" s="294">
        <v>40983.976000000002</v>
      </c>
      <c r="Z91" s="192">
        <v>0.125</v>
      </c>
      <c r="AA91" s="288">
        <v>0</v>
      </c>
      <c r="AB91" s="288">
        <v>10934</v>
      </c>
      <c r="AC91" s="288">
        <v>10934</v>
      </c>
      <c r="AD91" s="192">
        <v>16447</v>
      </c>
      <c r="AE91" s="288">
        <v>16447</v>
      </c>
      <c r="AF91" s="226">
        <v>0</v>
      </c>
      <c r="AG91" s="347">
        <v>47656</v>
      </c>
      <c r="AH91" s="288">
        <v>0</v>
      </c>
      <c r="AI91" s="294">
        <v>12314</v>
      </c>
      <c r="AJ91" s="294">
        <v>12314</v>
      </c>
      <c r="AK91" s="341" t="s">
        <v>18</v>
      </c>
      <c r="AL91" s="347">
        <v>72721</v>
      </c>
      <c r="AM91" s="352">
        <v>0</v>
      </c>
      <c r="AN91" s="352">
        <v>12282</v>
      </c>
      <c r="AO91" s="352">
        <v>12282</v>
      </c>
      <c r="AP91" s="360" t="s">
        <v>18</v>
      </c>
      <c r="AQ91" s="352">
        <v>24438</v>
      </c>
      <c r="AR91" s="352">
        <v>0</v>
      </c>
      <c r="AS91" s="352">
        <v>12958</v>
      </c>
      <c r="AT91" s="294">
        <v>12958</v>
      </c>
      <c r="AU91" s="393" t="s">
        <v>18</v>
      </c>
      <c r="AV91" s="352">
        <v>38190</v>
      </c>
      <c r="AW91" s="352">
        <v>0</v>
      </c>
      <c r="AX91" s="294">
        <v>13600</v>
      </c>
      <c r="AY91" s="294">
        <v>13600</v>
      </c>
      <c r="AZ91" s="192">
        <v>0</v>
      </c>
      <c r="BA91" s="349">
        <v>35963</v>
      </c>
      <c r="BB91" s="398">
        <v>12804</v>
      </c>
      <c r="BC91" s="398">
        <v>31441</v>
      </c>
      <c r="BD91" s="398">
        <v>45023</v>
      </c>
      <c r="BE91" s="393" t="s">
        <v>18</v>
      </c>
      <c r="BF91" s="349">
        <v>45023</v>
      </c>
      <c r="BG91" s="393" t="s">
        <v>18</v>
      </c>
      <c r="BH91" s="341">
        <v>610</v>
      </c>
      <c r="BI91" s="341">
        <v>1524</v>
      </c>
      <c r="BJ91" s="393" t="s">
        <v>18</v>
      </c>
      <c r="BK91" s="349">
        <v>1524</v>
      </c>
    </row>
    <row r="92" spans="2:63">
      <c r="B92" s="258" t="s">
        <v>318</v>
      </c>
      <c r="D92" s="258"/>
      <c r="E92" s="281" t="s">
        <v>125</v>
      </c>
      <c r="F92" s="352">
        <v>0</v>
      </c>
      <c r="G92" s="352">
        <v>0</v>
      </c>
      <c r="H92" s="352">
        <v>0</v>
      </c>
      <c r="I92" s="352">
        <v>0</v>
      </c>
      <c r="J92" s="352">
        <v>0</v>
      </c>
      <c r="K92" s="352">
        <v>0</v>
      </c>
      <c r="L92" s="352">
        <v>0</v>
      </c>
      <c r="M92" s="352">
        <v>0</v>
      </c>
      <c r="N92" s="352">
        <v>0</v>
      </c>
      <c r="O92" s="352">
        <v>0</v>
      </c>
      <c r="P92" s="352">
        <v>0</v>
      </c>
      <c r="Q92" s="352">
        <v>0</v>
      </c>
      <c r="R92" s="352">
        <v>0</v>
      </c>
      <c r="S92" s="352">
        <v>0</v>
      </c>
      <c r="T92" s="352">
        <v>0</v>
      </c>
      <c r="U92" s="352">
        <v>0</v>
      </c>
      <c r="V92" s="352">
        <v>0</v>
      </c>
      <c r="W92" s="352">
        <v>0</v>
      </c>
      <c r="X92" s="352">
        <v>0</v>
      </c>
      <c r="Y92" s="352">
        <v>0</v>
      </c>
      <c r="Z92" s="352">
        <v>0</v>
      </c>
      <c r="AA92" s="352">
        <v>0</v>
      </c>
      <c r="AB92" s="352">
        <v>0</v>
      </c>
      <c r="AC92" s="352">
        <v>0</v>
      </c>
      <c r="AD92" s="352">
        <v>0</v>
      </c>
      <c r="AE92" s="352">
        <v>0</v>
      </c>
      <c r="AF92" s="352">
        <v>0</v>
      </c>
      <c r="AG92" s="352">
        <v>0</v>
      </c>
      <c r="AH92" s="288"/>
      <c r="AI92" s="294"/>
      <c r="AJ92" s="294">
        <v>1404</v>
      </c>
      <c r="AK92" s="341" t="s">
        <v>18</v>
      </c>
      <c r="AL92" s="432">
        <v>1404</v>
      </c>
      <c r="AM92" s="288">
        <v>9</v>
      </c>
      <c r="AN92" s="352">
        <v>0</v>
      </c>
      <c r="AO92" s="360" t="s">
        <v>18</v>
      </c>
      <c r="AP92" s="338" t="s">
        <v>18</v>
      </c>
      <c r="AQ92" s="321">
        <v>10528</v>
      </c>
      <c r="AR92" s="352">
        <v>0</v>
      </c>
      <c r="AS92" s="352">
        <v>0</v>
      </c>
      <c r="AT92" s="352">
        <v>0</v>
      </c>
      <c r="AU92" s="360" t="s">
        <v>18</v>
      </c>
      <c r="AV92" s="352">
        <v>0</v>
      </c>
      <c r="AW92" s="352">
        <v>0</v>
      </c>
      <c r="AX92" s="352">
        <v>0</v>
      </c>
      <c r="AY92" s="352">
        <v>0</v>
      </c>
      <c r="AZ92" s="192">
        <v>0</v>
      </c>
      <c r="BA92" s="349">
        <v>0</v>
      </c>
      <c r="BB92" s="398">
        <v>0</v>
      </c>
      <c r="BC92" s="398">
        <v>0</v>
      </c>
      <c r="BD92" s="398"/>
      <c r="BE92" s="393" t="s">
        <v>18</v>
      </c>
      <c r="BF92" s="393" t="s">
        <v>18</v>
      </c>
      <c r="BG92" s="393" t="s">
        <v>18</v>
      </c>
      <c r="BH92" s="393" t="s">
        <v>18</v>
      </c>
      <c r="BI92" s="393" t="s">
        <v>18</v>
      </c>
      <c r="BJ92" s="393" t="s">
        <v>18</v>
      </c>
      <c r="BK92" s="393" t="s">
        <v>18</v>
      </c>
    </row>
    <row r="93" spans="2:63">
      <c r="B93" s="258" t="s">
        <v>401</v>
      </c>
      <c r="D93" s="258"/>
      <c r="E93" s="281" t="s">
        <v>125</v>
      </c>
      <c r="F93" s="352"/>
      <c r="G93" s="352"/>
      <c r="H93" s="352"/>
      <c r="I93" s="352"/>
      <c r="J93" s="349">
        <v>0</v>
      </c>
      <c r="K93" s="349">
        <v>0</v>
      </c>
      <c r="L93" s="349">
        <v>0</v>
      </c>
      <c r="M93" s="349">
        <v>0</v>
      </c>
      <c r="N93" s="349">
        <v>0</v>
      </c>
      <c r="O93" s="349">
        <v>0</v>
      </c>
      <c r="P93" s="349">
        <v>0</v>
      </c>
      <c r="Q93" s="349">
        <v>0</v>
      </c>
      <c r="R93" s="349">
        <v>0</v>
      </c>
      <c r="S93" s="349">
        <v>0</v>
      </c>
      <c r="T93" s="349">
        <v>0</v>
      </c>
      <c r="U93" s="349">
        <v>0</v>
      </c>
      <c r="V93" s="349">
        <v>0</v>
      </c>
      <c r="W93" s="349">
        <v>0</v>
      </c>
      <c r="X93" s="349">
        <v>0</v>
      </c>
      <c r="Y93" s="349">
        <v>0</v>
      </c>
      <c r="Z93" s="349">
        <v>0</v>
      </c>
      <c r="AA93" s="349">
        <v>0</v>
      </c>
      <c r="AB93" s="349">
        <v>0</v>
      </c>
      <c r="AC93" s="349">
        <v>0</v>
      </c>
      <c r="AD93" s="349">
        <v>0</v>
      </c>
      <c r="AE93" s="349">
        <v>0</v>
      </c>
      <c r="AF93" s="349">
        <v>0</v>
      </c>
      <c r="AG93" s="349">
        <v>0</v>
      </c>
      <c r="AH93" s="349">
        <v>0</v>
      </c>
      <c r="AI93" s="349">
        <v>0</v>
      </c>
      <c r="AJ93" s="349">
        <v>0</v>
      </c>
      <c r="AK93" s="349">
        <v>0</v>
      </c>
      <c r="AL93" s="349">
        <v>0</v>
      </c>
      <c r="AM93" s="349">
        <v>0</v>
      </c>
      <c r="AN93" s="349">
        <v>0</v>
      </c>
      <c r="AO93" s="349">
        <v>0</v>
      </c>
      <c r="AP93" s="349">
        <v>0</v>
      </c>
      <c r="AQ93" s="349">
        <v>0</v>
      </c>
      <c r="AR93" s="349">
        <v>0</v>
      </c>
      <c r="AS93" s="349">
        <v>0</v>
      </c>
      <c r="AT93" s="349">
        <v>0</v>
      </c>
      <c r="AU93" s="349">
        <v>0</v>
      </c>
      <c r="AV93" s="349">
        <v>0</v>
      </c>
      <c r="AW93" s="349">
        <v>0</v>
      </c>
      <c r="AX93" s="349">
        <v>0</v>
      </c>
      <c r="AY93" s="349">
        <v>0</v>
      </c>
      <c r="AZ93" s="349">
        <v>0</v>
      </c>
      <c r="BA93" s="349">
        <v>0</v>
      </c>
      <c r="BB93" s="398">
        <v>-22074</v>
      </c>
      <c r="BC93" s="398">
        <v>0</v>
      </c>
      <c r="BD93" s="398"/>
      <c r="BE93" s="393" t="s">
        <v>18</v>
      </c>
      <c r="BF93" s="393" t="s">
        <v>18</v>
      </c>
      <c r="BG93" s="393" t="s">
        <v>18</v>
      </c>
      <c r="BH93" s="393" t="s">
        <v>18</v>
      </c>
      <c r="BI93" s="393" t="s">
        <v>18</v>
      </c>
      <c r="BJ93" s="393" t="s">
        <v>18</v>
      </c>
      <c r="BK93" s="393" t="s">
        <v>18</v>
      </c>
    </row>
    <row r="94" spans="2:63">
      <c r="B94" s="258" t="s">
        <v>319</v>
      </c>
      <c r="D94" s="258"/>
      <c r="E94" s="281" t="s">
        <v>125</v>
      </c>
      <c r="F94" s="288">
        <v>0</v>
      </c>
      <c r="G94" s="288">
        <v>0</v>
      </c>
      <c r="H94" s="288">
        <v>0</v>
      </c>
      <c r="I94" s="225">
        <v>0</v>
      </c>
      <c r="J94" s="192">
        <v>0</v>
      </c>
      <c r="K94" s="192">
        <v>0</v>
      </c>
      <c r="L94" s="192">
        <v>0</v>
      </c>
      <c r="M94" s="192">
        <v>1672.268</v>
      </c>
      <c r="N94" s="226">
        <v>0</v>
      </c>
      <c r="O94" s="192">
        <v>1672.268</v>
      </c>
      <c r="P94" s="192">
        <v>0</v>
      </c>
      <c r="Q94" s="192">
        <v>489.96</v>
      </c>
      <c r="R94" s="192">
        <v>1714.856</v>
      </c>
      <c r="S94" s="226">
        <v>0</v>
      </c>
      <c r="T94" s="294">
        <v>1714.856</v>
      </c>
      <c r="U94" s="192">
        <v>0</v>
      </c>
      <c r="V94" s="192">
        <v>0</v>
      </c>
      <c r="W94" s="192">
        <v>0</v>
      </c>
      <c r="X94" s="226">
        <v>0</v>
      </c>
      <c r="Y94" s="294">
        <v>93072.267999999996</v>
      </c>
      <c r="Z94" s="192">
        <v>0</v>
      </c>
      <c r="AA94" s="288">
        <v>0</v>
      </c>
      <c r="AB94" s="288">
        <v>0</v>
      </c>
      <c r="AC94" s="288">
        <v>0</v>
      </c>
      <c r="AD94" s="192">
        <v>0</v>
      </c>
      <c r="AE94" s="226">
        <v>0</v>
      </c>
      <c r="AF94" s="226">
        <v>0</v>
      </c>
      <c r="AG94" s="349">
        <v>0</v>
      </c>
      <c r="AH94" s="288">
        <v>0</v>
      </c>
      <c r="AI94" s="288">
        <v>0</v>
      </c>
      <c r="AJ94" s="288">
        <v>0</v>
      </c>
      <c r="AK94" s="344" t="s">
        <v>18</v>
      </c>
      <c r="AL94" s="352">
        <v>0</v>
      </c>
      <c r="AM94" s="352">
        <v>0</v>
      </c>
      <c r="AN94" s="352">
        <v>0</v>
      </c>
      <c r="AO94" s="360" t="s">
        <v>18</v>
      </c>
      <c r="AP94" s="360" t="s">
        <v>18</v>
      </c>
      <c r="AQ94" s="352">
        <v>0</v>
      </c>
      <c r="AR94" s="352">
        <v>0</v>
      </c>
      <c r="AS94" s="352">
        <v>0</v>
      </c>
      <c r="AT94" s="352">
        <v>0</v>
      </c>
      <c r="AU94" s="352">
        <v>0</v>
      </c>
      <c r="AV94" s="352">
        <v>0</v>
      </c>
      <c r="AW94" s="352">
        <v>0</v>
      </c>
      <c r="AX94" s="352">
        <v>0</v>
      </c>
      <c r="AY94" s="352">
        <v>0</v>
      </c>
      <c r="AZ94" s="192">
        <v>0</v>
      </c>
      <c r="BA94" s="349">
        <v>0</v>
      </c>
      <c r="BB94" s="193">
        <v>0</v>
      </c>
      <c r="BC94" s="398">
        <v>0</v>
      </c>
      <c r="BD94" s="398"/>
      <c r="BE94" s="393" t="s">
        <v>18</v>
      </c>
      <c r="BF94" s="393" t="s">
        <v>18</v>
      </c>
      <c r="BG94" s="393" t="s">
        <v>18</v>
      </c>
      <c r="BH94" s="393" t="s">
        <v>18</v>
      </c>
      <c r="BI94" s="393" t="s">
        <v>18</v>
      </c>
      <c r="BJ94" s="393" t="s">
        <v>18</v>
      </c>
      <c r="BK94" s="393" t="s">
        <v>18</v>
      </c>
    </row>
    <row r="95" spans="2:63">
      <c r="B95" s="258" t="s">
        <v>320</v>
      </c>
      <c r="D95" s="258"/>
      <c r="E95" s="281" t="s">
        <v>125</v>
      </c>
      <c r="F95" s="288">
        <v>0</v>
      </c>
      <c r="G95" s="288">
        <v>0</v>
      </c>
      <c r="H95" s="288">
        <v>0</v>
      </c>
      <c r="I95" s="225">
        <v>0</v>
      </c>
      <c r="J95" s="192">
        <v>0</v>
      </c>
      <c r="K95" s="192">
        <v>0</v>
      </c>
      <c r="L95" s="192">
        <v>0</v>
      </c>
      <c r="M95" s="192">
        <v>0</v>
      </c>
      <c r="N95" s="226">
        <v>0</v>
      </c>
      <c r="O95" s="192">
        <v>6889.4309999999996</v>
      </c>
      <c r="P95" s="192">
        <v>51.569000000000003</v>
      </c>
      <c r="Q95" s="192">
        <v>0</v>
      </c>
      <c r="R95" s="192">
        <v>117.358</v>
      </c>
      <c r="S95" s="226">
        <v>0</v>
      </c>
      <c r="T95" s="192">
        <v>0</v>
      </c>
      <c r="U95" s="192">
        <v>0</v>
      </c>
      <c r="V95" s="192">
        <v>0</v>
      </c>
      <c r="W95" s="192">
        <v>24113.396000000001</v>
      </c>
      <c r="X95" s="226">
        <v>0</v>
      </c>
      <c r="Y95" s="294">
        <v>29174.223000000002</v>
      </c>
      <c r="Z95" s="192">
        <v>0</v>
      </c>
      <c r="AA95" s="288">
        <v>0</v>
      </c>
      <c r="AB95" s="288">
        <v>0</v>
      </c>
      <c r="AC95" s="288">
        <v>168</v>
      </c>
      <c r="AD95" s="192">
        <v>318</v>
      </c>
      <c r="AE95" s="288">
        <v>318</v>
      </c>
      <c r="AF95" s="226">
        <v>0</v>
      </c>
      <c r="AG95" s="347">
        <v>5403</v>
      </c>
      <c r="AH95" s="294">
        <v>4844</v>
      </c>
      <c r="AI95" s="294">
        <v>4844</v>
      </c>
      <c r="AJ95" s="294">
        <v>11684</v>
      </c>
      <c r="AK95" s="341" t="s">
        <v>18</v>
      </c>
      <c r="AL95" s="347">
        <v>11512</v>
      </c>
      <c r="AM95" s="352">
        <v>0</v>
      </c>
      <c r="AN95" s="352">
        <v>0</v>
      </c>
      <c r="AO95" s="360" t="s">
        <v>18</v>
      </c>
      <c r="AP95" s="360" t="s">
        <v>18</v>
      </c>
      <c r="AQ95" s="352">
        <v>0</v>
      </c>
      <c r="AR95" s="352">
        <v>0</v>
      </c>
      <c r="AS95" s="352">
        <v>0</v>
      </c>
      <c r="AT95" s="352">
        <v>0</v>
      </c>
      <c r="AU95" s="352">
        <v>0</v>
      </c>
      <c r="AV95" s="352">
        <v>0</v>
      </c>
      <c r="AW95" s="352">
        <v>0</v>
      </c>
      <c r="AX95" s="352">
        <v>0</v>
      </c>
      <c r="AY95" s="352">
        <v>0</v>
      </c>
      <c r="AZ95" s="192">
        <v>0</v>
      </c>
      <c r="BA95" s="349">
        <v>0</v>
      </c>
      <c r="BB95" s="193">
        <v>0</v>
      </c>
      <c r="BC95" s="398">
        <v>0</v>
      </c>
      <c r="BD95" s="398"/>
      <c r="BE95" s="393" t="s">
        <v>18</v>
      </c>
      <c r="BF95" s="393" t="s">
        <v>18</v>
      </c>
      <c r="BG95" s="393" t="s">
        <v>18</v>
      </c>
      <c r="BH95" s="393" t="s">
        <v>18</v>
      </c>
      <c r="BI95" s="393" t="s">
        <v>18</v>
      </c>
      <c r="BJ95" s="393" t="s">
        <v>18</v>
      </c>
      <c r="BK95" s="393" t="s">
        <v>18</v>
      </c>
    </row>
    <row r="96" spans="2:63">
      <c r="B96" s="258" t="s">
        <v>321</v>
      </c>
      <c r="D96" s="258"/>
      <c r="E96" s="281" t="s">
        <v>125</v>
      </c>
      <c r="F96" s="288">
        <v>0</v>
      </c>
      <c r="G96" s="288">
        <v>0</v>
      </c>
      <c r="H96" s="288">
        <v>0</v>
      </c>
      <c r="I96" s="225">
        <v>0</v>
      </c>
      <c r="J96" s="192">
        <v>0</v>
      </c>
      <c r="K96" s="192">
        <v>0</v>
      </c>
      <c r="L96" s="192">
        <v>0</v>
      </c>
      <c r="M96" s="192">
        <v>0</v>
      </c>
      <c r="N96" s="226">
        <v>0</v>
      </c>
      <c r="O96" s="192">
        <v>0</v>
      </c>
      <c r="P96" s="192">
        <v>0</v>
      </c>
      <c r="Q96" s="192">
        <v>0</v>
      </c>
      <c r="R96" s="192">
        <v>0</v>
      </c>
      <c r="S96" s="226">
        <v>0</v>
      </c>
      <c r="T96" s="192">
        <v>0</v>
      </c>
      <c r="U96" s="192">
        <v>0</v>
      </c>
      <c r="V96" s="192">
        <v>2000</v>
      </c>
      <c r="W96" s="192">
        <v>2000</v>
      </c>
      <c r="X96" s="226">
        <v>0</v>
      </c>
      <c r="Y96" s="192">
        <v>0</v>
      </c>
      <c r="Z96" s="192">
        <v>0</v>
      </c>
      <c r="AA96" s="288">
        <v>0</v>
      </c>
      <c r="AB96" s="288">
        <v>0</v>
      </c>
      <c r="AC96" s="288">
        <v>0</v>
      </c>
      <c r="AD96" s="192">
        <v>0</v>
      </c>
      <c r="AE96" s="226">
        <v>0</v>
      </c>
      <c r="AF96" s="226">
        <v>0</v>
      </c>
      <c r="AG96" s="349">
        <v>0</v>
      </c>
      <c r="AH96" s="288">
        <v>0</v>
      </c>
      <c r="AI96" s="288">
        <v>0</v>
      </c>
      <c r="AJ96" s="288">
        <v>0</v>
      </c>
      <c r="AK96" s="344" t="s">
        <v>18</v>
      </c>
      <c r="AL96" s="352">
        <v>0</v>
      </c>
      <c r="AM96" s="352">
        <v>0</v>
      </c>
      <c r="AN96" s="352">
        <v>0</v>
      </c>
      <c r="AO96" s="360" t="s">
        <v>18</v>
      </c>
      <c r="AP96" s="360" t="s">
        <v>18</v>
      </c>
      <c r="AQ96" s="352">
        <v>0</v>
      </c>
      <c r="AR96" s="352">
        <v>0</v>
      </c>
      <c r="AS96" s="352">
        <v>0</v>
      </c>
      <c r="AT96" s="352">
        <v>0</v>
      </c>
      <c r="AU96" s="352">
        <v>0</v>
      </c>
      <c r="AV96" s="352">
        <v>0</v>
      </c>
      <c r="AW96" s="352">
        <v>0</v>
      </c>
      <c r="AX96" s="352">
        <v>0</v>
      </c>
      <c r="AY96" s="352">
        <v>0</v>
      </c>
      <c r="AZ96" s="192">
        <v>0</v>
      </c>
      <c r="BA96" s="349">
        <v>0</v>
      </c>
      <c r="BB96" s="193">
        <v>0</v>
      </c>
      <c r="BC96" s="398">
        <v>0</v>
      </c>
      <c r="BD96" s="398"/>
      <c r="BE96" s="393" t="s">
        <v>18</v>
      </c>
      <c r="BF96" s="393" t="s">
        <v>18</v>
      </c>
      <c r="BG96" s="393" t="s">
        <v>18</v>
      </c>
      <c r="BH96" s="393" t="s">
        <v>18</v>
      </c>
      <c r="BI96" s="393" t="s">
        <v>18</v>
      </c>
      <c r="BJ96" s="393" t="s">
        <v>18</v>
      </c>
      <c r="BK96" s="393" t="s">
        <v>18</v>
      </c>
    </row>
    <row r="97" spans="2:63">
      <c r="B97" s="258" t="s">
        <v>359</v>
      </c>
      <c r="D97" s="258"/>
      <c r="E97" s="281" t="s">
        <v>125</v>
      </c>
      <c r="F97" s="352">
        <v>0</v>
      </c>
      <c r="G97" s="352">
        <v>0</v>
      </c>
      <c r="H97" s="352">
        <v>0</v>
      </c>
      <c r="I97" s="352">
        <v>0</v>
      </c>
      <c r="J97" s="352">
        <v>0</v>
      </c>
      <c r="K97" s="352">
        <v>0</v>
      </c>
      <c r="L97" s="352">
        <v>0</v>
      </c>
      <c r="M97" s="352">
        <v>0</v>
      </c>
      <c r="N97" s="352">
        <v>0</v>
      </c>
      <c r="O97" s="352">
        <v>0</v>
      </c>
      <c r="P97" s="352">
        <v>0</v>
      </c>
      <c r="Q97" s="352">
        <v>0</v>
      </c>
      <c r="R97" s="352">
        <v>0</v>
      </c>
      <c r="S97" s="352">
        <v>0</v>
      </c>
      <c r="T97" s="352">
        <v>0</v>
      </c>
      <c r="U97" s="352">
        <v>0</v>
      </c>
      <c r="V97" s="352">
        <v>0</v>
      </c>
      <c r="W97" s="352">
        <v>0</v>
      </c>
      <c r="X97" s="352">
        <v>0</v>
      </c>
      <c r="Y97" s="352">
        <v>0</v>
      </c>
      <c r="Z97" s="352">
        <v>0</v>
      </c>
      <c r="AA97" s="352">
        <v>0</v>
      </c>
      <c r="AB97" s="352">
        <v>0</v>
      </c>
      <c r="AC97" s="352">
        <v>0</v>
      </c>
      <c r="AD97" s="352">
        <v>0</v>
      </c>
      <c r="AE97" s="352">
        <v>0</v>
      </c>
      <c r="AF97" s="352">
        <v>0</v>
      </c>
      <c r="AG97" s="352">
        <v>0</v>
      </c>
      <c r="AH97" s="352">
        <v>0</v>
      </c>
      <c r="AI97" s="352">
        <v>0</v>
      </c>
      <c r="AJ97" s="352">
        <v>0</v>
      </c>
      <c r="AK97" s="352">
        <v>0</v>
      </c>
      <c r="AL97" s="352">
        <v>0</v>
      </c>
      <c r="AM97" s="352">
        <v>0</v>
      </c>
      <c r="AN97" s="352">
        <v>0</v>
      </c>
      <c r="AO97" s="352">
        <v>0</v>
      </c>
      <c r="AP97" s="338" t="s">
        <v>18</v>
      </c>
      <c r="AQ97" s="321">
        <v>-14741</v>
      </c>
      <c r="AR97" s="352"/>
      <c r="AS97" s="352">
        <v>0</v>
      </c>
      <c r="AT97" s="352">
        <v>0</v>
      </c>
      <c r="AU97" s="360" t="s">
        <v>18</v>
      </c>
      <c r="AV97" s="352">
        <v>0</v>
      </c>
      <c r="AW97" s="352">
        <v>0</v>
      </c>
      <c r="AX97" s="352">
        <v>0</v>
      </c>
      <c r="AY97" s="352">
        <v>0</v>
      </c>
      <c r="AZ97" s="192">
        <v>0</v>
      </c>
      <c r="BA97" s="349">
        <v>-7063</v>
      </c>
      <c r="BB97" s="193">
        <v>0</v>
      </c>
      <c r="BC97" s="398">
        <v>0</v>
      </c>
      <c r="BD97" s="398"/>
      <c r="BE97" s="393" t="s">
        <v>18</v>
      </c>
      <c r="BF97" s="349">
        <v>-18041</v>
      </c>
      <c r="BG97" s="393" t="s">
        <v>18</v>
      </c>
      <c r="BH97" s="341">
        <v>-10000</v>
      </c>
      <c r="BI97" s="341">
        <v>-10000</v>
      </c>
      <c r="BJ97" s="393" t="s">
        <v>18</v>
      </c>
      <c r="BK97" s="349">
        <v>-14030</v>
      </c>
    </row>
    <row r="98" spans="2:63">
      <c r="B98" s="258" t="s">
        <v>373</v>
      </c>
      <c r="D98" s="258"/>
      <c r="E98" s="281" t="s">
        <v>125</v>
      </c>
      <c r="F98" s="352">
        <v>0</v>
      </c>
      <c r="G98" s="352">
        <v>0</v>
      </c>
      <c r="H98" s="352">
        <v>0</v>
      </c>
      <c r="I98" s="352">
        <v>0</v>
      </c>
      <c r="J98" s="352">
        <v>0</v>
      </c>
      <c r="K98" s="352">
        <v>0</v>
      </c>
      <c r="L98" s="352">
        <v>0</v>
      </c>
      <c r="M98" s="352">
        <v>0</v>
      </c>
      <c r="N98" s="352">
        <v>0</v>
      </c>
      <c r="O98" s="352">
        <v>0</v>
      </c>
      <c r="P98" s="352">
        <v>0</v>
      </c>
      <c r="Q98" s="352">
        <v>0</v>
      </c>
      <c r="R98" s="352">
        <v>0</v>
      </c>
      <c r="S98" s="352">
        <v>0</v>
      </c>
      <c r="T98" s="352">
        <v>0</v>
      </c>
      <c r="U98" s="352">
        <v>0</v>
      </c>
      <c r="V98" s="352">
        <v>0</v>
      </c>
      <c r="W98" s="352">
        <v>0</v>
      </c>
      <c r="X98" s="352">
        <v>0</v>
      </c>
      <c r="Y98" s="352">
        <v>0</v>
      </c>
      <c r="Z98" s="352">
        <v>0</v>
      </c>
      <c r="AA98" s="352">
        <v>0</v>
      </c>
      <c r="AB98" s="352">
        <v>0</v>
      </c>
      <c r="AC98" s="352">
        <v>0</v>
      </c>
      <c r="AD98" s="352">
        <v>0</v>
      </c>
      <c r="AE98" s="352">
        <v>0</v>
      </c>
      <c r="AF98" s="352">
        <v>0</v>
      </c>
      <c r="AG98" s="352">
        <v>0</v>
      </c>
      <c r="AH98" s="352">
        <v>0</v>
      </c>
      <c r="AI98" s="352">
        <v>0</v>
      </c>
      <c r="AJ98" s="352">
        <v>0</v>
      </c>
      <c r="AK98" s="352">
        <v>0</v>
      </c>
      <c r="AL98" s="352">
        <v>0</v>
      </c>
      <c r="AM98" s="352">
        <v>0</v>
      </c>
      <c r="AN98" s="352">
        <v>0</v>
      </c>
      <c r="AO98" s="352">
        <v>0</v>
      </c>
      <c r="AP98" s="360" t="s">
        <v>18</v>
      </c>
      <c r="AQ98" s="352">
        <v>0</v>
      </c>
      <c r="AR98" s="352"/>
      <c r="AS98" s="352"/>
      <c r="AT98" s="352"/>
      <c r="AU98" s="360"/>
      <c r="AV98" s="321">
        <v>118</v>
      </c>
      <c r="AW98" s="352">
        <v>0</v>
      </c>
      <c r="AX98" s="352">
        <v>0</v>
      </c>
      <c r="AY98" s="352">
        <v>0</v>
      </c>
      <c r="AZ98" s="192">
        <v>0</v>
      </c>
      <c r="BA98" s="349">
        <v>289</v>
      </c>
      <c r="BB98" s="193">
        <v>0</v>
      </c>
      <c r="BC98" s="398">
        <v>0</v>
      </c>
      <c r="BD98" s="398"/>
      <c r="BE98" s="393" t="s">
        <v>18</v>
      </c>
      <c r="BF98" s="349">
        <v>13736</v>
      </c>
      <c r="BG98" s="393" t="s">
        <v>18</v>
      </c>
      <c r="BH98" s="341">
        <v>10000</v>
      </c>
      <c r="BI98" s="341">
        <v>20000</v>
      </c>
      <c r="BJ98" s="393" t="s">
        <v>18</v>
      </c>
      <c r="BK98" s="349">
        <v>22923</v>
      </c>
    </row>
    <row r="99" spans="2:63">
      <c r="B99" s="258" t="s">
        <v>367</v>
      </c>
      <c r="D99" s="258"/>
      <c r="E99" s="281" t="s">
        <v>125</v>
      </c>
      <c r="F99" s="352">
        <v>0</v>
      </c>
      <c r="G99" s="352">
        <v>0</v>
      </c>
      <c r="H99" s="352">
        <v>0</v>
      </c>
      <c r="I99" s="352">
        <v>0</v>
      </c>
      <c r="J99" s="352">
        <v>0</v>
      </c>
      <c r="K99" s="352">
        <v>0</v>
      </c>
      <c r="L99" s="352">
        <v>0</v>
      </c>
      <c r="M99" s="352">
        <v>0</v>
      </c>
      <c r="N99" s="352">
        <v>0</v>
      </c>
      <c r="O99" s="352">
        <v>0</v>
      </c>
      <c r="P99" s="352">
        <v>0</v>
      </c>
      <c r="Q99" s="352">
        <v>0</v>
      </c>
      <c r="R99" s="352">
        <v>0</v>
      </c>
      <c r="S99" s="352">
        <v>0</v>
      </c>
      <c r="T99" s="352">
        <v>0</v>
      </c>
      <c r="U99" s="352">
        <v>0</v>
      </c>
      <c r="V99" s="352">
        <v>0</v>
      </c>
      <c r="W99" s="352">
        <v>0</v>
      </c>
      <c r="X99" s="352">
        <v>0</v>
      </c>
      <c r="Y99" s="352">
        <v>0</v>
      </c>
      <c r="Z99" s="352">
        <v>0</v>
      </c>
      <c r="AA99" s="352">
        <v>0</v>
      </c>
      <c r="AB99" s="352">
        <v>0</v>
      </c>
      <c r="AC99" s="352">
        <v>0</v>
      </c>
      <c r="AD99" s="352">
        <v>0</v>
      </c>
      <c r="AE99" s="352">
        <v>0</v>
      </c>
      <c r="AF99" s="352">
        <v>0</v>
      </c>
      <c r="AG99" s="352">
        <v>0</v>
      </c>
      <c r="AH99" s="352">
        <v>0</v>
      </c>
      <c r="AI99" s="352">
        <v>0</v>
      </c>
      <c r="AJ99" s="352">
        <v>0</v>
      </c>
      <c r="AK99" s="352">
        <v>0</v>
      </c>
      <c r="AL99" s="352">
        <v>0</v>
      </c>
      <c r="AM99" s="352">
        <v>0</v>
      </c>
      <c r="AN99" s="352">
        <v>0</v>
      </c>
      <c r="AO99" s="352">
        <v>0</v>
      </c>
      <c r="AP99" s="338" t="s">
        <v>18</v>
      </c>
      <c r="AQ99" s="352">
        <v>0</v>
      </c>
      <c r="AR99" s="352">
        <v>0</v>
      </c>
      <c r="AS99" s="352">
        <v>0</v>
      </c>
      <c r="AT99" s="294">
        <v>-1022663</v>
      </c>
      <c r="AU99" s="393" t="s">
        <v>18</v>
      </c>
      <c r="AV99" s="352">
        <v>-1198317</v>
      </c>
      <c r="AW99" s="393"/>
      <c r="AX99" s="294">
        <v>-163770</v>
      </c>
      <c r="AY99" s="294">
        <v>-163770</v>
      </c>
      <c r="AZ99" s="192">
        <v>0</v>
      </c>
      <c r="BA99" s="349">
        <v>-320158</v>
      </c>
      <c r="BB99" s="398">
        <v>-1520</v>
      </c>
      <c r="BC99" s="398">
        <v>-1520</v>
      </c>
      <c r="BD99" s="398">
        <v>-1520</v>
      </c>
      <c r="BE99" s="393" t="s">
        <v>18</v>
      </c>
      <c r="BF99" s="393" t="s">
        <v>18</v>
      </c>
      <c r="BG99" s="393" t="s">
        <v>18</v>
      </c>
      <c r="BH99" s="393" t="s">
        <v>18</v>
      </c>
      <c r="BI99" s="393" t="s">
        <v>18</v>
      </c>
      <c r="BJ99" s="393" t="s">
        <v>18</v>
      </c>
      <c r="BK99" s="393" t="s">
        <v>18</v>
      </c>
    </row>
    <row r="100" spans="2:63">
      <c r="B100" s="258" t="s">
        <v>462</v>
      </c>
      <c r="D100" s="258"/>
      <c r="E100" s="281" t="s">
        <v>125</v>
      </c>
      <c r="F100" s="352">
        <v>0</v>
      </c>
      <c r="G100" s="352">
        <v>0</v>
      </c>
      <c r="H100" s="352">
        <v>0</v>
      </c>
      <c r="I100" s="352">
        <v>0</v>
      </c>
      <c r="J100" s="352">
        <v>0</v>
      </c>
      <c r="K100" s="352">
        <v>0</v>
      </c>
      <c r="L100" s="352">
        <v>0</v>
      </c>
      <c r="M100" s="352">
        <v>0</v>
      </c>
      <c r="N100" s="352">
        <v>0</v>
      </c>
      <c r="O100" s="352">
        <v>0</v>
      </c>
      <c r="P100" s="352">
        <v>0</v>
      </c>
      <c r="Q100" s="352">
        <v>0</v>
      </c>
      <c r="R100" s="352">
        <v>0</v>
      </c>
      <c r="S100" s="352">
        <v>0</v>
      </c>
      <c r="T100" s="352">
        <v>0</v>
      </c>
      <c r="U100" s="352">
        <v>0</v>
      </c>
      <c r="V100" s="352">
        <v>0</v>
      </c>
      <c r="W100" s="352">
        <v>0</v>
      </c>
      <c r="X100" s="352">
        <v>0</v>
      </c>
      <c r="Y100" s="352">
        <v>0</v>
      </c>
      <c r="Z100" s="352">
        <v>0</v>
      </c>
      <c r="AA100" s="352">
        <v>0</v>
      </c>
      <c r="AB100" s="352">
        <v>0</v>
      </c>
      <c r="AC100" s="352">
        <v>0</v>
      </c>
      <c r="AD100" s="352">
        <v>0</v>
      </c>
      <c r="AE100" s="352">
        <v>0</v>
      </c>
      <c r="AF100" s="352">
        <v>0</v>
      </c>
      <c r="AG100" s="352">
        <v>0</v>
      </c>
      <c r="AH100" s="352">
        <v>0</v>
      </c>
      <c r="AI100" s="352">
        <v>0</v>
      </c>
      <c r="AJ100" s="352">
        <v>0</v>
      </c>
      <c r="AK100" s="352">
        <v>0</v>
      </c>
      <c r="AL100" s="352">
        <v>0</v>
      </c>
      <c r="AM100" s="352">
        <v>0</v>
      </c>
      <c r="AN100" s="352">
        <v>0</v>
      </c>
      <c r="AO100" s="352">
        <v>0</v>
      </c>
      <c r="AP100" s="338" t="s">
        <v>18</v>
      </c>
      <c r="AQ100" s="352">
        <v>0</v>
      </c>
      <c r="AR100" s="352">
        <v>0</v>
      </c>
      <c r="AS100" s="352">
        <v>0</v>
      </c>
      <c r="AT100" s="294">
        <v>-7000</v>
      </c>
      <c r="AU100" s="393" t="s">
        <v>18</v>
      </c>
      <c r="AV100" s="352">
        <v>-87000</v>
      </c>
      <c r="AW100" s="393">
        <v>-38019</v>
      </c>
      <c r="AX100" s="294">
        <v>-270047</v>
      </c>
      <c r="AY100" s="294">
        <v>-327692</v>
      </c>
      <c r="AZ100" s="192">
        <v>0</v>
      </c>
      <c r="BA100" s="349">
        <v>-425263</v>
      </c>
      <c r="BB100" s="398">
        <v>-66426</v>
      </c>
      <c r="BC100" s="398">
        <v>-174725</v>
      </c>
      <c r="BD100" s="398">
        <v>-244037</v>
      </c>
      <c r="BE100" s="393" t="s">
        <v>18</v>
      </c>
      <c r="BF100" s="349">
        <v>-302600</v>
      </c>
      <c r="BG100" s="349">
        <v>-92283</v>
      </c>
      <c r="BH100" s="478">
        <v>-255895</v>
      </c>
      <c r="BI100" s="478">
        <v>-356903</v>
      </c>
      <c r="BJ100" s="393" t="s">
        <v>18</v>
      </c>
      <c r="BK100" s="349">
        <v>-446814</v>
      </c>
    </row>
    <row r="101" spans="2:63">
      <c r="B101" s="258" t="s">
        <v>374</v>
      </c>
      <c r="D101" s="258"/>
      <c r="E101" s="281" t="s">
        <v>125</v>
      </c>
      <c r="F101" s="352">
        <v>0</v>
      </c>
      <c r="G101" s="352">
        <v>0</v>
      </c>
      <c r="H101" s="352">
        <v>0</v>
      </c>
      <c r="I101" s="352">
        <v>0</v>
      </c>
      <c r="J101" s="352">
        <v>0</v>
      </c>
      <c r="K101" s="352">
        <v>0</v>
      </c>
      <c r="L101" s="352">
        <v>0</v>
      </c>
      <c r="M101" s="352">
        <v>0</v>
      </c>
      <c r="N101" s="352">
        <v>0</v>
      </c>
      <c r="O101" s="352">
        <v>0</v>
      </c>
      <c r="P101" s="352">
        <v>0</v>
      </c>
      <c r="Q101" s="352">
        <v>0</v>
      </c>
      <c r="R101" s="352">
        <v>0</v>
      </c>
      <c r="S101" s="352">
        <v>0</v>
      </c>
      <c r="T101" s="352">
        <v>0</v>
      </c>
      <c r="U101" s="352">
        <v>0</v>
      </c>
      <c r="V101" s="352">
        <v>0</v>
      </c>
      <c r="W101" s="352">
        <v>0</v>
      </c>
      <c r="X101" s="352">
        <v>0</v>
      </c>
      <c r="Y101" s="352">
        <v>0</v>
      </c>
      <c r="Z101" s="352">
        <v>0</v>
      </c>
      <c r="AA101" s="352">
        <v>0</v>
      </c>
      <c r="AB101" s="352">
        <v>0</v>
      </c>
      <c r="AC101" s="352">
        <v>0</v>
      </c>
      <c r="AD101" s="352">
        <v>0</v>
      </c>
      <c r="AE101" s="352">
        <v>0</v>
      </c>
      <c r="AF101" s="352">
        <v>0</v>
      </c>
      <c r="AG101" s="352">
        <v>0</v>
      </c>
      <c r="AH101" s="352">
        <v>0</v>
      </c>
      <c r="AI101" s="352">
        <v>0</v>
      </c>
      <c r="AJ101" s="352">
        <v>0</v>
      </c>
      <c r="AK101" s="352">
        <v>0</v>
      </c>
      <c r="AL101" s="352">
        <v>0</v>
      </c>
      <c r="AM101" s="352">
        <v>0</v>
      </c>
      <c r="AN101" s="352">
        <v>0</v>
      </c>
      <c r="AO101" s="352">
        <v>0</v>
      </c>
      <c r="AP101" s="360" t="s">
        <v>18</v>
      </c>
      <c r="AQ101" s="352">
        <v>0</v>
      </c>
      <c r="AR101" s="352"/>
      <c r="AS101" s="352"/>
      <c r="AT101" s="294"/>
      <c r="AU101" s="393"/>
      <c r="AV101" s="352">
        <v>17000</v>
      </c>
      <c r="AW101" s="393">
        <v>108019</v>
      </c>
      <c r="AX101" s="294">
        <v>335047</v>
      </c>
      <c r="AY101" s="294">
        <v>375240</v>
      </c>
      <c r="AZ101" s="192">
        <v>0</v>
      </c>
      <c r="BA101" s="349">
        <v>451598</v>
      </c>
      <c r="BB101" s="398">
        <v>63665</v>
      </c>
      <c r="BC101" s="398">
        <v>183763</v>
      </c>
      <c r="BD101" s="398">
        <v>242324</v>
      </c>
      <c r="BE101" s="393" t="s">
        <v>18</v>
      </c>
      <c r="BF101" s="349">
        <v>308147</v>
      </c>
      <c r="BG101" s="469">
        <v>68895</v>
      </c>
      <c r="BH101" s="469">
        <v>269686</v>
      </c>
      <c r="BI101" s="469">
        <v>361120</v>
      </c>
      <c r="BJ101" s="393" t="s">
        <v>18</v>
      </c>
      <c r="BK101" s="349">
        <v>447884</v>
      </c>
    </row>
    <row r="102" spans="2:63">
      <c r="B102" s="258" t="s">
        <v>322</v>
      </c>
      <c r="D102" s="258"/>
      <c r="E102" s="281" t="s">
        <v>125</v>
      </c>
      <c r="F102" s="352">
        <v>0</v>
      </c>
      <c r="G102" s="352">
        <v>0</v>
      </c>
      <c r="H102" s="352">
        <v>0</v>
      </c>
      <c r="I102" s="352">
        <v>0</v>
      </c>
      <c r="J102" s="352">
        <v>0</v>
      </c>
      <c r="K102" s="192">
        <v>0</v>
      </c>
      <c r="L102" s="192">
        <v>0</v>
      </c>
      <c r="M102" s="192">
        <v>0</v>
      </c>
      <c r="N102" s="192">
        <v>0</v>
      </c>
      <c r="O102" s="192">
        <v>0</v>
      </c>
      <c r="P102" s="192">
        <v>0</v>
      </c>
      <c r="Q102" s="192">
        <v>0</v>
      </c>
      <c r="R102" s="192">
        <v>0</v>
      </c>
      <c r="S102" s="192">
        <v>0</v>
      </c>
      <c r="T102" s="192">
        <v>0</v>
      </c>
      <c r="U102" s="192">
        <v>0</v>
      </c>
      <c r="V102" s="192">
        <v>0</v>
      </c>
      <c r="W102" s="192">
        <v>0</v>
      </c>
      <c r="X102" s="192">
        <v>0</v>
      </c>
      <c r="Y102" s="192">
        <v>0</v>
      </c>
      <c r="Z102" s="192">
        <v>0</v>
      </c>
      <c r="AA102" s="192">
        <v>0</v>
      </c>
      <c r="AB102" s="192">
        <v>0</v>
      </c>
      <c r="AC102" s="192">
        <v>0</v>
      </c>
      <c r="AD102" s="192">
        <v>0</v>
      </c>
      <c r="AE102" s="192">
        <v>0</v>
      </c>
      <c r="AF102" s="192">
        <v>0</v>
      </c>
      <c r="AG102" s="192">
        <v>0</v>
      </c>
      <c r="AH102" s="192">
        <v>0</v>
      </c>
      <c r="AI102" s="192">
        <v>0</v>
      </c>
      <c r="AJ102" s="192">
        <v>0</v>
      </c>
      <c r="AK102" s="192">
        <v>0</v>
      </c>
      <c r="AL102" s="192">
        <v>0</v>
      </c>
      <c r="AM102" s="192">
        <v>0</v>
      </c>
      <c r="AN102" s="352">
        <v>73</v>
      </c>
      <c r="AO102" s="352">
        <v>138</v>
      </c>
      <c r="AP102" s="338" t="s">
        <v>18</v>
      </c>
      <c r="AQ102" s="321">
        <v>-2790</v>
      </c>
      <c r="AR102" s="352">
        <v>-803</v>
      </c>
      <c r="AS102" s="352">
        <v>-793</v>
      </c>
      <c r="AT102" s="294">
        <v>-749</v>
      </c>
      <c r="AU102" s="393" t="s">
        <v>18</v>
      </c>
      <c r="AV102" s="321">
        <v>-1138</v>
      </c>
      <c r="AW102" s="393">
        <v>194</v>
      </c>
      <c r="AX102" s="294">
        <v>920</v>
      </c>
      <c r="AY102" s="294">
        <v>975</v>
      </c>
      <c r="AZ102" s="192">
        <v>0</v>
      </c>
      <c r="BA102" s="349">
        <v>697</v>
      </c>
      <c r="BB102" s="398">
        <v>533</v>
      </c>
      <c r="BC102" s="398">
        <v>1884</v>
      </c>
      <c r="BD102" s="398">
        <v>5888</v>
      </c>
      <c r="BE102" s="393" t="s">
        <v>18</v>
      </c>
      <c r="BF102" s="349">
        <v>8385</v>
      </c>
      <c r="BG102" s="193">
        <v>-520</v>
      </c>
      <c r="BH102" s="193">
        <v>-2998</v>
      </c>
      <c r="BI102" s="193">
        <v>-2504</v>
      </c>
      <c r="BJ102" s="393" t="s">
        <v>18</v>
      </c>
      <c r="BK102" s="349">
        <v>4329</v>
      </c>
    </row>
    <row r="103" spans="2:63">
      <c r="B103" s="262" t="s">
        <v>323</v>
      </c>
      <c r="D103" s="227"/>
      <c r="E103" s="230" t="s">
        <v>125</v>
      </c>
      <c r="F103" s="231">
        <f>SUM(F75:F96)</f>
        <v>-114992.23300000001</v>
      </c>
      <c r="G103" s="231">
        <f>SUM(G75:G96)</f>
        <v>-144766.72799999997</v>
      </c>
      <c r="H103" s="231">
        <f>SUM(H75:H96)</f>
        <v>-446268.85600000003</v>
      </c>
      <c r="I103" s="364">
        <f>SUM(I86:I96)</f>
        <v>0</v>
      </c>
      <c r="J103" s="232">
        <f>SUM(J75:J96)</f>
        <v>1050215.361</v>
      </c>
      <c r="K103" s="232">
        <f>SUM(K75:K96)</f>
        <v>-145490.40599999999</v>
      </c>
      <c r="L103" s="232">
        <f>SUM(L75:L96)</f>
        <v>-150820.59899999999</v>
      </c>
      <c r="M103" s="232">
        <f>SUM(M75:M96)</f>
        <v>-956911.08700000006</v>
      </c>
      <c r="N103" s="365">
        <f>SUM(N86:N96)</f>
        <v>0</v>
      </c>
      <c r="O103" s="232">
        <f>SUM(O75:O96)</f>
        <v>-982218.27399999998</v>
      </c>
      <c r="P103" s="232">
        <f>SUM(P75:P96)</f>
        <v>-541554.00899999996</v>
      </c>
      <c r="Q103" s="232">
        <f>SUM(Q75:Q96)</f>
        <v>-903145.02900000021</v>
      </c>
      <c r="R103" s="232">
        <f>SUM(R75:R96)</f>
        <v>-1182071.1300000001</v>
      </c>
      <c r="S103" s="365">
        <f>SUM(S86:S96)</f>
        <v>0</v>
      </c>
      <c r="T103" s="232">
        <f>SUM(T75:T96)</f>
        <v>-1093758.8040000002</v>
      </c>
      <c r="U103" s="232">
        <f>SUM(U75:U96)</f>
        <v>402614.65100000001</v>
      </c>
      <c r="V103" s="232">
        <f>SUM(V75:V96)</f>
        <v>936702.53099999973</v>
      </c>
      <c r="W103" s="232">
        <f>SUM(W75:W96)</f>
        <v>1042944.7559999997</v>
      </c>
      <c r="X103" s="365">
        <f>SUM(X86:X96)</f>
        <v>0</v>
      </c>
      <c r="Y103" s="232">
        <f t="shared" ref="Y103:AD103" si="10">SUM(Y75:Y96)</f>
        <v>991080.65500000003</v>
      </c>
      <c r="Z103" s="198">
        <f t="shared" si="10"/>
        <v>-509627.038</v>
      </c>
      <c r="AA103" s="295">
        <f t="shared" si="10"/>
        <v>-509627.163</v>
      </c>
      <c r="AB103" s="295">
        <f t="shared" si="10"/>
        <v>-332146.08102000004</v>
      </c>
      <c r="AC103" s="295">
        <f t="shared" si="10"/>
        <v>-332146</v>
      </c>
      <c r="AD103" s="198">
        <f t="shared" si="10"/>
        <v>-401090</v>
      </c>
      <c r="AE103" s="295">
        <v>-401090</v>
      </c>
      <c r="AF103" s="365">
        <f>SUM(AF86:AF96)</f>
        <v>0</v>
      </c>
      <c r="AG103" s="350">
        <f>SUM(AG75:AG96)</f>
        <v>-319562</v>
      </c>
      <c r="AH103" s="295">
        <f>SUM(AH75:AH96)</f>
        <v>-83901</v>
      </c>
      <c r="AI103" s="295">
        <f>SUM(AI75:AI96)</f>
        <v>-211573</v>
      </c>
      <c r="AJ103" s="295">
        <v>-212084</v>
      </c>
      <c r="AK103" s="343" t="s">
        <v>18</v>
      </c>
      <c r="AL103" s="350">
        <f>SUM(AL75:AL96)</f>
        <v>-205611</v>
      </c>
      <c r="AM103" s="295">
        <v>-46840</v>
      </c>
      <c r="AN103" s="295">
        <v>-92460</v>
      </c>
      <c r="AO103" s="295">
        <v>-500536</v>
      </c>
      <c r="AP103" s="397" t="s">
        <v>18</v>
      </c>
      <c r="AQ103" s="350">
        <v>-988694</v>
      </c>
      <c r="AR103" s="295">
        <v>-102224</v>
      </c>
      <c r="AS103" s="295">
        <v>-235499</v>
      </c>
      <c r="AT103" s="295">
        <v>-1396857</v>
      </c>
      <c r="AU103" s="397" t="s">
        <v>18</v>
      </c>
      <c r="AV103" s="350">
        <v>-2302309</v>
      </c>
      <c r="AW103" s="402">
        <v>-41267</v>
      </c>
      <c r="AX103" s="350">
        <f>SUM(AX75:AX102)</f>
        <v>105809</v>
      </c>
      <c r="AY103" s="350">
        <f>SUM(AY75:AY102)</f>
        <v>-66313</v>
      </c>
      <c r="AZ103" s="397" t="s">
        <v>18</v>
      </c>
      <c r="BA103" s="350">
        <f>SUM(BA75:BA102)</f>
        <v>-759636</v>
      </c>
      <c r="BB103" s="350">
        <f>SUM(BB75:BB102)</f>
        <v>-467564</v>
      </c>
      <c r="BC103" s="446">
        <f>SUM(BC75:BC102)</f>
        <v>90352</v>
      </c>
      <c r="BD103" s="446">
        <f>SUM(BD75:BD102)</f>
        <v>-566082</v>
      </c>
      <c r="BE103" s="397" t="s">
        <v>18</v>
      </c>
      <c r="BF103" s="467">
        <f>SUM(BF75:BF102)</f>
        <v>-1042955</v>
      </c>
      <c r="BG103" s="467">
        <f>SUM(BG75:BG102)</f>
        <v>150839</v>
      </c>
      <c r="BH103" s="467">
        <f>SUM(BH75:BH102)</f>
        <v>-25348</v>
      </c>
      <c r="BI103" s="467">
        <f>SUM(BI75:BI102)</f>
        <v>-805732</v>
      </c>
      <c r="BJ103" s="397" t="s">
        <v>18</v>
      </c>
      <c r="BK103" s="467">
        <v>-1175772</v>
      </c>
    </row>
    <row r="104" spans="2:63">
      <c r="C104" s="258"/>
      <c r="D104" s="258"/>
      <c r="E104" s="281"/>
      <c r="F104" s="303"/>
      <c r="G104" s="303"/>
      <c r="H104" s="303"/>
      <c r="I104" s="303"/>
      <c r="J104" s="407"/>
      <c r="K104" s="192"/>
      <c r="L104" s="192"/>
      <c r="M104" s="192"/>
      <c r="N104" s="192"/>
      <c r="O104" s="407"/>
      <c r="P104" s="192"/>
      <c r="Q104" s="192"/>
      <c r="R104" s="192"/>
      <c r="S104" s="192"/>
      <c r="T104" s="407"/>
      <c r="U104" s="192"/>
      <c r="V104" s="192"/>
      <c r="W104" s="192"/>
      <c r="X104" s="192"/>
      <c r="Y104" s="407"/>
      <c r="Z104" s="192"/>
      <c r="AA104" s="192"/>
      <c r="AB104" s="192"/>
      <c r="AC104" s="192"/>
      <c r="AD104" s="192"/>
      <c r="AE104" s="192"/>
      <c r="AF104" s="192"/>
      <c r="AG104" s="418"/>
      <c r="AH104" s="192"/>
      <c r="AI104" s="192"/>
      <c r="AJ104" s="192"/>
      <c r="AK104" s="342"/>
      <c r="AL104" s="418"/>
      <c r="AM104" s="192"/>
      <c r="AN104" s="192"/>
      <c r="AO104" s="192"/>
      <c r="AP104" s="391" t="s">
        <v>18</v>
      </c>
      <c r="AU104" s="391" t="s">
        <v>18</v>
      </c>
      <c r="AW104" s="391"/>
      <c r="AZ104" s="193"/>
      <c r="BB104" s="193"/>
      <c r="BF104" s="349"/>
      <c r="BK104" s="349"/>
    </row>
    <row r="105" spans="2:63">
      <c r="B105" s="44" t="s">
        <v>324</v>
      </c>
      <c r="C105" s="258"/>
      <c r="D105" s="258"/>
      <c r="E105" s="281"/>
      <c r="F105" s="303"/>
      <c r="G105" s="303"/>
      <c r="H105" s="303"/>
      <c r="I105" s="303"/>
      <c r="J105" s="407"/>
      <c r="K105" s="192"/>
      <c r="L105" s="192"/>
      <c r="M105" s="192"/>
      <c r="N105" s="192"/>
      <c r="O105" s="407"/>
      <c r="P105" s="192"/>
      <c r="Q105" s="192"/>
      <c r="R105" s="192"/>
      <c r="S105" s="192"/>
      <c r="T105" s="407"/>
      <c r="U105" s="192"/>
      <c r="V105" s="192"/>
      <c r="W105" s="192"/>
      <c r="X105" s="192"/>
      <c r="Y105" s="407"/>
      <c r="Z105" s="192"/>
      <c r="AA105" s="192"/>
      <c r="AB105" s="192"/>
      <c r="AC105" s="192"/>
      <c r="AD105" s="192"/>
      <c r="AE105" s="192"/>
      <c r="AF105" s="192"/>
      <c r="AG105" s="418"/>
      <c r="AH105" s="192"/>
      <c r="AI105" s="192"/>
      <c r="AJ105" s="192"/>
      <c r="AK105" s="342"/>
      <c r="AL105" s="418"/>
      <c r="AM105" s="192"/>
      <c r="AN105" s="192"/>
      <c r="AO105" s="192"/>
      <c r="AP105" s="391" t="s">
        <v>18</v>
      </c>
      <c r="AU105" s="391" t="s">
        <v>18</v>
      </c>
      <c r="AW105" s="391"/>
      <c r="AZ105" s="193"/>
      <c r="BB105" s="193"/>
      <c r="BF105" s="349"/>
      <c r="BK105" s="349"/>
    </row>
    <row r="106" spans="2:63">
      <c r="B106" s="258" t="s">
        <v>325</v>
      </c>
      <c r="C106" s="258"/>
      <c r="D106" s="258"/>
      <c r="E106" s="281" t="s">
        <v>125</v>
      </c>
      <c r="F106" s="303">
        <v>130593.478</v>
      </c>
      <c r="G106" s="303">
        <v>182901.40900000001</v>
      </c>
      <c r="H106" s="303">
        <v>271806.658</v>
      </c>
      <c r="I106" s="225">
        <v>0</v>
      </c>
      <c r="J106" s="192">
        <v>281752.10600000003</v>
      </c>
      <c r="K106" s="192">
        <v>144197.147</v>
      </c>
      <c r="L106" s="192">
        <v>249999.81400000001</v>
      </c>
      <c r="M106" s="192">
        <v>410322.51699999999</v>
      </c>
      <c r="N106" s="226">
        <v>0</v>
      </c>
      <c r="O106" s="192">
        <v>316799.28999999998</v>
      </c>
      <c r="P106" s="192">
        <v>41072.252</v>
      </c>
      <c r="Q106" s="192">
        <v>930211.66899999999</v>
      </c>
      <c r="R106" s="192">
        <v>1461048.047</v>
      </c>
      <c r="S106" s="226">
        <v>0</v>
      </c>
      <c r="T106" s="294">
        <v>1508170.132</v>
      </c>
      <c r="U106" s="294">
        <v>58311.082999999999</v>
      </c>
      <c r="V106" s="294">
        <v>1316683.298</v>
      </c>
      <c r="W106" s="294">
        <v>1266750.4990000001</v>
      </c>
      <c r="X106" s="307">
        <v>0</v>
      </c>
      <c r="Y106" s="294">
        <v>1249906.6410000001</v>
      </c>
      <c r="Z106" s="192">
        <v>245520</v>
      </c>
      <c r="AA106" s="303">
        <v>248125</v>
      </c>
      <c r="AB106" s="303">
        <v>333670</v>
      </c>
      <c r="AC106" s="303">
        <v>333670</v>
      </c>
      <c r="AD106" s="192">
        <v>417955</v>
      </c>
      <c r="AE106" s="303">
        <v>417955</v>
      </c>
      <c r="AF106" s="226">
        <v>0</v>
      </c>
      <c r="AG106" s="348">
        <v>271772</v>
      </c>
      <c r="AH106" s="303">
        <v>100461</v>
      </c>
      <c r="AI106" s="303">
        <v>124850</v>
      </c>
      <c r="AJ106" s="303">
        <v>185874</v>
      </c>
      <c r="AK106" s="340" t="s">
        <v>18</v>
      </c>
      <c r="AL106" s="348">
        <v>676979</v>
      </c>
      <c r="AM106" s="303">
        <v>121201</v>
      </c>
      <c r="AN106" s="303">
        <v>165933</v>
      </c>
      <c r="AO106" s="303">
        <v>154264</v>
      </c>
      <c r="AP106" s="394" t="s">
        <v>18</v>
      </c>
      <c r="AQ106" s="303">
        <v>451096</v>
      </c>
      <c r="AR106" s="303">
        <v>135445</v>
      </c>
      <c r="AS106" s="303">
        <v>108460</v>
      </c>
      <c r="AT106" s="352">
        <v>877566</v>
      </c>
      <c r="AU106" s="360" t="s">
        <v>18</v>
      </c>
      <c r="AV106" s="303">
        <v>980634</v>
      </c>
      <c r="AW106" s="360">
        <v>200942</v>
      </c>
      <c r="AX106" s="352">
        <v>287072</v>
      </c>
      <c r="AY106" s="352">
        <v>288560</v>
      </c>
      <c r="AZ106" s="349">
        <v>0</v>
      </c>
      <c r="BA106" s="349">
        <v>385304</v>
      </c>
      <c r="BB106" s="398">
        <v>75319</v>
      </c>
      <c r="BC106" s="398">
        <v>105140</v>
      </c>
      <c r="BD106" s="398">
        <v>176926</v>
      </c>
      <c r="BE106" s="393" t="s">
        <v>18</v>
      </c>
      <c r="BF106" s="349">
        <v>214894</v>
      </c>
      <c r="BG106" s="469">
        <v>54907</v>
      </c>
      <c r="BH106" s="469">
        <v>211817</v>
      </c>
      <c r="BI106" s="469">
        <v>221451</v>
      </c>
      <c r="BJ106" s="393" t="s">
        <v>18</v>
      </c>
      <c r="BK106" s="349">
        <v>299841</v>
      </c>
    </row>
    <row r="107" spans="2:63">
      <c r="B107" s="258" t="s">
        <v>326</v>
      </c>
      <c r="C107" s="258"/>
      <c r="D107" s="258"/>
      <c r="E107" s="281" t="s">
        <v>125</v>
      </c>
      <c r="F107" s="303">
        <v>-494269.234</v>
      </c>
      <c r="G107" s="303">
        <v>-519715.67300000001</v>
      </c>
      <c r="H107" s="303">
        <v>-679421.82</v>
      </c>
      <c r="I107" s="225">
        <v>0</v>
      </c>
      <c r="J107" s="192">
        <v>-1902374.2209999999</v>
      </c>
      <c r="K107" s="192">
        <v>-268738.88400000002</v>
      </c>
      <c r="L107" s="192">
        <v>-457230.77799999999</v>
      </c>
      <c r="M107" s="192">
        <v>-592032.09</v>
      </c>
      <c r="N107" s="226">
        <v>0</v>
      </c>
      <c r="O107" s="192">
        <v>-530514.37</v>
      </c>
      <c r="P107" s="192">
        <v>-70228.974000000002</v>
      </c>
      <c r="Q107" s="192">
        <v>-221282.20600000001</v>
      </c>
      <c r="R107" s="192">
        <v>-537491.56400000001</v>
      </c>
      <c r="S107" s="226">
        <v>0</v>
      </c>
      <c r="T107" s="294">
        <v>-689074.49100000004</v>
      </c>
      <c r="U107" s="294">
        <v>-52572.063999999998</v>
      </c>
      <c r="V107" s="294">
        <v>-1331016.3130000001</v>
      </c>
      <c r="W107" s="294">
        <v>-1905739.135</v>
      </c>
      <c r="X107" s="307">
        <v>0</v>
      </c>
      <c r="Y107" s="294">
        <v>-2069977.321</v>
      </c>
      <c r="Z107" s="192">
        <v>-305399</v>
      </c>
      <c r="AA107" s="294">
        <v>-305399</v>
      </c>
      <c r="AB107" s="294">
        <v>-445088</v>
      </c>
      <c r="AC107" s="294">
        <v>-445088</v>
      </c>
      <c r="AD107" s="192">
        <v>-618358</v>
      </c>
      <c r="AE107" s="294">
        <v>-618358</v>
      </c>
      <c r="AF107" s="226">
        <v>0</v>
      </c>
      <c r="AG107" s="347">
        <v>-444656</v>
      </c>
      <c r="AH107" s="294">
        <v>-120514</v>
      </c>
      <c r="AI107" s="294">
        <v>-181198</v>
      </c>
      <c r="AJ107" s="294">
        <v>-233675</v>
      </c>
      <c r="AK107" s="341" t="s">
        <v>18</v>
      </c>
      <c r="AL107" s="347">
        <v>-807355</v>
      </c>
      <c r="AM107" s="294">
        <v>-162757</v>
      </c>
      <c r="AN107" s="294">
        <v>-167820</v>
      </c>
      <c r="AO107" s="294">
        <v>-236431</v>
      </c>
      <c r="AP107" s="393" t="s">
        <v>18</v>
      </c>
      <c r="AQ107" s="294">
        <v>-339552</v>
      </c>
      <c r="AR107" s="294">
        <v>-43785</v>
      </c>
      <c r="AS107" s="294">
        <v>-75088</v>
      </c>
      <c r="AT107" s="352">
        <v>-153220</v>
      </c>
      <c r="AU107" s="360" t="s">
        <v>18</v>
      </c>
      <c r="AV107" s="294">
        <v>-216243</v>
      </c>
      <c r="AW107" s="360">
        <v>-64271</v>
      </c>
      <c r="AX107" s="352">
        <v>-323473</v>
      </c>
      <c r="AY107" s="352">
        <v>-375931</v>
      </c>
      <c r="AZ107" s="349">
        <v>0</v>
      </c>
      <c r="BA107" s="349">
        <v>-666232</v>
      </c>
      <c r="BB107" s="398">
        <v>-93701</v>
      </c>
      <c r="BC107" s="398">
        <v>-171232</v>
      </c>
      <c r="BD107" s="398">
        <v>-554583</v>
      </c>
      <c r="BE107" s="393" t="s">
        <v>18</v>
      </c>
      <c r="BF107" s="349">
        <v>-647409</v>
      </c>
      <c r="BG107" s="349">
        <v>-32034</v>
      </c>
      <c r="BH107" s="349">
        <v>-251990</v>
      </c>
      <c r="BI107" s="349">
        <v>-260196</v>
      </c>
      <c r="BJ107" s="393" t="s">
        <v>18</v>
      </c>
      <c r="BK107" s="349">
        <v>-638232</v>
      </c>
    </row>
    <row r="108" spans="2:63">
      <c r="B108" s="258" t="s">
        <v>406</v>
      </c>
      <c r="C108" s="258"/>
      <c r="D108" s="258"/>
      <c r="E108" s="281" t="s">
        <v>403</v>
      </c>
      <c r="F108" s="303"/>
      <c r="G108" s="303"/>
      <c r="H108" s="303"/>
      <c r="I108" s="225"/>
      <c r="J108" s="349">
        <v>0</v>
      </c>
      <c r="K108" s="349">
        <v>0</v>
      </c>
      <c r="L108" s="349">
        <v>0</v>
      </c>
      <c r="M108" s="349">
        <v>0</v>
      </c>
      <c r="N108" s="349">
        <v>0</v>
      </c>
      <c r="O108" s="349">
        <v>0</v>
      </c>
      <c r="P108" s="349">
        <v>0</v>
      </c>
      <c r="Q108" s="349">
        <v>0</v>
      </c>
      <c r="R108" s="349">
        <v>0</v>
      </c>
      <c r="S108" s="349">
        <v>0</v>
      </c>
      <c r="T108" s="349">
        <v>0</v>
      </c>
      <c r="U108" s="349">
        <v>0</v>
      </c>
      <c r="V108" s="349">
        <v>0</v>
      </c>
      <c r="W108" s="349">
        <v>0</v>
      </c>
      <c r="X108" s="349">
        <v>0</v>
      </c>
      <c r="Y108" s="349">
        <v>0</v>
      </c>
      <c r="Z108" s="349">
        <v>0</v>
      </c>
      <c r="AA108" s="349">
        <v>0</v>
      </c>
      <c r="AB108" s="349">
        <v>0</v>
      </c>
      <c r="AC108" s="349">
        <v>0</v>
      </c>
      <c r="AD108" s="349">
        <v>0</v>
      </c>
      <c r="AE108" s="349">
        <v>0</v>
      </c>
      <c r="AF108" s="349">
        <v>0</v>
      </c>
      <c r="AG108" s="349">
        <v>0</v>
      </c>
      <c r="AH108" s="349">
        <v>0</v>
      </c>
      <c r="AI108" s="349">
        <v>0</v>
      </c>
      <c r="AJ108" s="349">
        <v>0</v>
      </c>
      <c r="AK108" s="349">
        <v>0</v>
      </c>
      <c r="AL108" s="349">
        <v>0</v>
      </c>
      <c r="AM108" s="349">
        <v>0</v>
      </c>
      <c r="AN108" s="349">
        <v>0</v>
      </c>
      <c r="AO108" s="349">
        <v>0</v>
      </c>
      <c r="AP108" s="349">
        <v>0</v>
      </c>
      <c r="AQ108" s="349">
        <v>0</v>
      </c>
      <c r="AR108" s="349">
        <v>0</v>
      </c>
      <c r="AS108" s="349">
        <v>0</v>
      </c>
      <c r="AT108" s="349">
        <v>0</v>
      </c>
      <c r="AU108" s="349">
        <v>0</v>
      </c>
      <c r="AV108" s="349">
        <v>0</v>
      </c>
      <c r="AW108" s="349">
        <v>0</v>
      </c>
      <c r="AX108" s="349">
        <v>0</v>
      </c>
      <c r="AY108" s="349">
        <v>0</v>
      </c>
      <c r="AZ108" s="349">
        <v>0</v>
      </c>
      <c r="BA108" s="349">
        <v>0</v>
      </c>
      <c r="BB108" s="398">
        <v>22074</v>
      </c>
      <c r="BC108" s="398">
        <v>22074</v>
      </c>
      <c r="BD108" s="398">
        <v>22074</v>
      </c>
      <c r="BE108" s="393" t="s">
        <v>18</v>
      </c>
      <c r="BF108" s="349">
        <v>22074</v>
      </c>
      <c r="BG108" s="469">
        <v>30739</v>
      </c>
      <c r="BH108" s="469">
        <v>30739</v>
      </c>
      <c r="BI108" s="469">
        <v>30739</v>
      </c>
      <c r="BJ108" s="393" t="s">
        <v>18</v>
      </c>
      <c r="BK108" s="349">
        <v>30739</v>
      </c>
    </row>
    <row r="109" spans="2:63">
      <c r="B109" s="258" t="s">
        <v>405</v>
      </c>
      <c r="C109" s="258"/>
      <c r="D109" s="258"/>
      <c r="E109" s="281" t="s">
        <v>125</v>
      </c>
      <c r="F109" s="303"/>
      <c r="G109" s="303"/>
      <c r="H109" s="303"/>
      <c r="I109" s="225"/>
      <c r="J109" s="349"/>
      <c r="K109" s="349"/>
      <c r="L109" s="349"/>
      <c r="M109" s="349"/>
      <c r="N109" s="349"/>
      <c r="O109" s="349"/>
      <c r="P109" s="349"/>
      <c r="Q109" s="349"/>
      <c r="R109" s="349"/>
      <c r="S109" s="349"/>
      <c r="T109" s="349"/>
      <c r="U109" s="349"/>
      <c r="V109" s="349"/>
      <c r="W109" s="349"/>
      <c r="X109" s="349"/>
      <c r="Y109" s="349"/>
      <c r="Z109" s="349"/>
      <c r="AA109" s="349"/>
      <c r="AB109" s="349"/>
      <c r="AC109" s="349"/>
      <c r="AD109" s="349"/>
      <c r="AE109" s="349"/>
      <c r="AF109" s="349"/>
      <c r="AG109" s="349"/>
      <c r="AH109" s="349"/>
      <c r="AI109" s="349"/>
      <c r="AJ109" s="349"/>
      <c r="AK109" s="349"/>
      <c r="AL109" s="349"/>
      <c r="AM109" s="349"/>
      <c r="AN109" s="349"/>
      <c r="AO109" s="349"/>
      <c r="AP109" s="349"/>
      <c r="AQ109" s="349"/>
      <c r="AR109" s="349"/>
      <c r="AS109" s="349"/>
      <c r="AT109" s="349"/>
      <c r="AU109" s="349"/>
      <c r="AV109" s="349"/>
      <c r="AW109" s="349"/>
      <c r="AX109" s="349"/>
      <c r="AY109" s="349"/>
      <c r="AZ109" s="349"/>
      <c r="BA109" s="349"/>
      <c r="BB109" s="398"/>
      <c r="BC109" s="398">
        <v>-22074</v>
      </c>
      <c r="BD109" s="398">
        <v>-22074</v>
      </c>
      <c r="BE109" s="393" t="s">
        <v>18</v>
      </c>
      <c r="BF109" s="398">
        <v>-22074</v>
      </c>
      <c r="BG109" s="393" t="s">
        <v>18</v>
      </c>
      <c r="BH109" s="393" t="s">
        <v>18</v>
      </c>
      <c r="BI109" s="393">
        <v>-32624</v>
      </c>
      <c r="BJ109" s="393" t="s">
        <v>18</v>
      </c>
      <c r="BK109" s="398">
        <v>-32624</v>
      </c>
    </row>
    <row r="110" spans="2:63">
      <c r="B110" s="258" t="s">
        <v>391</v>
      </c>
      <c r="C110" s="258"/>
      <c r="D110" s="258"/>
      <c r="E110" s="281" t="s">
        <v>125</v>
      </c>
      <c r="F110" s="288">
        <v>0</v>
      </c>
      <c r="G110" s="303">
        <v>-6768.5309999999999</v>
      </c>
      <c r="H110" s="303">
        <v>-6768.5309999999999</v>
      </c>
      <c r="I110" s="225">
        <v>0</v>
      </c>
      <c r="J110" s="192">
        <v>-6768.5309999999999</v>
      </c>
      <c r="K110" s="192">
        <v>-31104.441999999999</v>
      </c>
      <c r="L110" s="192">
        <v>-31104.441999999999</v>
      </c>
      <c r="M110" s="192">
        <v>-73079.131999999998</v>
      </c>
      <c r="N110" s="226">
        <v>0</v>
      </c>
      <c r="O110" s="192">
        <v>-90853.335000000006</v>
      </c>
      <c r="P110" s="192">
        <v>0</v>
      </c>
      <c r="Q110" s="192">
        <v>0</v>
      </c>
      <c r="R110" s="192">
        <v>-45877.366000000002</v>
      </c>
      <c r="S110" s="226">
        <v>0</v>
      </c>
      <c r="T110" s="294">
        <v>-45877.517</v>
      </c>
      <c r="U110" s="294">
        <v>-1.371</v>
      </c>
      <c r="V110" s="294">
        <v>-36273.040000000001</v>
      </c>
      <c r="W110" s="294">
        <v>-36273.040000000001</v>
      </c>
      <c r="X110" s="307">
        <v>0</v>
      </c>
      <c r="Y110" s="294">
        <v>-36273.040000000001</v>
      </c>
      <c r="Z110" s="192">
        <v>0</v>
      </c>
      <c r="AA110" s="288">
        <v>0</v>
      </c>
      <c r="AB110" s="288">
        <v>0</v>
      </c>
      <c r="AC110" s="288">
        <v>0</v>
      </c>
      <c r="AD110" s="192">
        <v>-36998</v>
      </c>
      <c r="AE110" s="192">
        <v>-36998</v>
      </c>
      <c r="AF110" s="226">
        <v>0</v>
      </c>
      <c r="AG110" s="347">
        <v>-36998</v>
      </c>
      <c r="AH110" s="321">
        <v>0</v>
      </c>
      <c r="AI110" s="321">
        <v>-73911</v>
      </c>
      <c r="AJ110" s="321">
        <v>-81738</v>
      </c>
      <c r="AK110" s="338" t="s">
        <v>18</v>
      </c>
      <c r="AL110" s="347">
        <v>-81738</v>
      </c>
      <c r="AM110" s="352">
        <v>0</v>
      </c>
      <c r="AN110" s="352">
        <v>-45212</v>
      </c>
      <c r="AO110" s="352">
        <v>-49999</v>
      </c>
      <c r="AP110" s="360" t="s">
        <v>18</v>
      </c>
      <c r="AQ110" s="352">
        <v>-49999</v>
      </c>
      <c r="AR110" s="352">
        <v>0</v>
      </c>
      <c r="AS110" s="352">
        <v>-199997</v>
      </c>
      <c r="AT110" s="352">
        <v>-199997</v>
      </c>
      <c r="AU110" s="360" t="s">
        <v>18</v>
      </c>
      <c r="AV110" s="352">
        <v>-199997</v>
      </c>
      <c r="AW110" s="360" t="s">
        <v>18</v>
      </c>
      <c r="AX110" s="360">
        <v>-300002</v>
      </c>
      <c r="AY110" s="360">
        <v>-300002</v>
      </c>
      <c r="AZ110" s="349">
        <v>0</v>
      </c>
      <c r="BA110" s="349">
        <v>-300002</v>
      </c>
      <c r="BB110" s="398">
        <v>0</v>
      </c>
      <c r="BC110" s="398">
        <v>-300002</v>
      </c>
      <c r="BD110" s="398">
        <v>-300002</v>
      </c>
      <c r="BE110" s="393" t="s">
        <v>18</v>
      </c>
      <c r="BF110" s="349">
        <v>-300002</v>
      </c>
      <c r="BG110" s="393" t="s">
        <v>18</v>
      </c>
      <c r="BH110" s="349">
        <v>-300002</v>
      </c>
      <c r="BI110" s="349">
        <v>-300002</v>
      </c>
      <c r="BJ110" s="393" t="s">
        <v>18</v>
      </c>
      <c r="BK110" s="349">
        <v>-300002</v>
      </c>
    </row>
    <row r="111" spans="2:63">
      <c r="B111" s="258" t="s">
        <v>327</v>
      </c>
      <c r="C111" s="258"/>
      <c r="D111" s="258"/>
      <c r="E111" s="281" t="s">
        <v>125</v>
      </c>
      <c r="F111" s="288">
        <v>0</v>
      </c>
      <c r="G111" s="303">
        <v>-5870.4679999999998</v>
      </c>
      <c r="H111" s="303">
        <v>-15476.028</v>
      </c>
      <c r="I111" s="225">
        <v>0</v>
      </c>
      <c r="J111" s="192">
        <v>-15851.249</v>
      </c>
      <c r="K111" s="192">
        <v>-15.238</v>
      </c>
      <c r="L111" s="192">
        <v>-5150.9889999999996</v>
      </c>
      <c r="M111" s="192">
        <v>-5284.424</v>
      </c>
      <c r="N111" s="226">
        <v>0</v>
      </c>
      <c r="O111" s="192">
        <v>-5248.9750000000004</v>
      </c>
      <c r="P111" s="192">
        <v>-27.614000000000001</v>
      </c>
      <c r="Q111" s="192">
        <v>-5997.7160000000003</v>
      </c>
      <c r="R111" s="192">
        <v>-12383.659</v>
      </c>
      <c r="S111" s="226">
        <v>0</v>
      </c>
      <c r="T111" s="294">
        <v>-12415.761</v>
      </c>
      <c r="U111" s="294">
        <v>-92.846000000000004</v>
      </c>
      <c r="V111" s="294">
        <v>-6272.3860000000004</v>
      </c>
      <c r="W111" s="294">
        <v>-6334.0069999999996</v>
      </c>
      <c r="X111" s="307">
        <v>0</v>
      </c>
      <c r="Y111" s="294">
        <v>-6389.6049999999996</v>
      </c>
      <c r="Z111" s="192">
        <v>-23.385000000000002</v>
      </c>
      <c r="AA111" s="294">
        <v>-23.385000000000002</v>
      </c>
      <c r="AB111" s="294">
        <v>-157</v>
      </c>
      <c r="AC111" s="294">
        <v>-157</v>
      </c>
      <c r="AD111" s="192">
        <v>-4138</v>
      </c>
      <c r="AE111" s="294">
        <v>-4138</v>
      </c>
      <c r="AF111" s="226">
        <v>0</v>
      </c>
      <c r="AG111" s="347">
        <v>-5693</v>
      </c>
      <c r="AH111" s="321">
        <v>0</v>
      </c>
      <c r="AI111" s="321">
        <v>-4538</v>
      </c>
      <c r="AJ111" s="321">
        <v>-4553</v>
      </c>
      <c r="AK111" s="338" t="s">
        <v>18</v>
      </c>
      <c r="AL111" s="347">
        <v>-4553</v>
      </c>
      <c r="AM111" s="352">
        <v>0</v>
      </c>
      <c r="AN111" s="352">
        <v>-5078</v>
      </c>
      <c r="AO111" s="352">
        <v>-5779</v>
      </c>
      <c r="AP111" s="360" t="s">
        <v>18</v>
      </c>
      <c r="AQ111" s="352">
        <v>-5756</v>
      </c>
      <c r="AR111" s="352">
        <v>-8</v>
      </c>
      <c r="AS111" s="352">
        <v>-1003</v>
      </c>
      <c r="AT111" s="352">
        <v>-1020</v>
      </c>
      <c r="AU111" s="360" t="s">
        <v>18</v>
      </c>
      <c r="AV111" s="352">
        <v>-1975</v>
      </c>
      <c r="AW111" s="360">
        <v>-10</v>
      </c>
      <c r="AX111" s="352">
        <v>-1515</v>
      </c>
      <c r="AY111" s="352">
        <v>-1566</v>
      </c>
      <c r="AZ111" s="349">
        <v>0</v>
      </c>
      <c r="BA111" s="349">
        <v>-1572</v>
      </c>
      <c r="BB111" s="398">
        <v>-5</v>
      </c>
      <c r="BC111" s="398">
        <v>-2509</v>
      </c>
      <c r="BD111" s="398">
        <v>-2743</v>
      </c>
      <c r="BE111" s="393" t="s">
        <v>18</v>
      </c>
      <c r="BF111" s="349">
        <v>-2759</v>
      </c>
      <c r="BG111" s="349">
        <v>-3</v>
      </c>
      <c r="BH111" s="349">
        <v>-3311</v>
      </c>
      <c r="BI111" s="349">
        <v>-3559</v>
      </c>
      <c r="BJ111" s="393" t="s">
        <v>18</v>
      </c>
      <c r="BK111" s="349">
        <v>-3572</v>
      </c>
    </row>
    <row r="112" spans="2:63">
      <c r="B112" s="258" t="s">
        <v>328</v>
      </c>
      <c r="C112" s="258"/>
      <c r="D112" s="258"/>
      <c r="E112" s="281" t="s">
        <v>125</v>
      </c>
      <c r="F112" s="288">
        <v>0</v>
      </c>
      <c r="G112" s="288">
        <v>0</v>
      </c>
      <c r="H112" s="288">
        <v>0</v>
      </c>
      <c r="I112" s="225">
        <v>0</v>
      </c>
      <c r="J112" s="192">
        <v>0</v>
      </c>
      <c r="K112" s="192">
        <v>-750.59199999999998</v>
      </c>
      <c r="L112" s="192">
        <v>-2202.8980000000001</v>
      </c>
      <c r="M112" s="192">
        <v>-2202.8980000000001</v>
      </c>
      <c r="N112" s="226">
        <v>0</v>
      </c>
      <c r="O112" s="192">
        <v>-2202.8980000000001</v>
      </c>
      <c r="P112" s="192">
        <v>0</v>
      </c>
      <c r="Q112" s="192">
        <v>0</v>
      </c>
      <c r="R112" s="192">
        <v>0</v>
      </c>
      <c r="S112" s="226">
        <v>0</v>
      </c>
      <c r="T112" s="294">
        <v>-22652</v>
      </c>
      <c r="U112" s="288">
        <v>0</v>
      </c>
      <c r="V112" s="288">
        <v>0</v>
      </c>
      <c r="W112" s="288">
        <v>0</v>
      </c>
      <c r="X112" s="307">
        <v>0</v>
      </c>
      <c r="Y112" s="294">
        <v>-13553</v>
      </c>
      <c r="Z112" s="192">
        <v>-17730</v>
      </c>
      <c r="AA112" s="294">
        <v>-17730</v>
      </c>
      <c r="AB112" s="294">
        <v>-33956</v>
      </c>
      <c r="AC112" s="294">
        <v>-33956</v>
      </c>
      <c r="AD112" s="192">
        <v>-35730</v>
      </c>
      <c r="AE112" s="294">
        <v>-35730</v>
      </c>
      <c r="AF112" s="226">
        <v>0</v>
      </c>
      <c r="AG112" s="347">
        <v>-36297</v>
      </c>
      <c r="AH112" s="321">
        <v>0</v>
      </c>
      <c r="AI112" s="321">
        <v>-906</v>
      </c>
      <c r="AJ112" s="321">
        <v>-5236</v>
      </c>
      <c r="AK112" s="338" t="s">
        <v>18</v>
      </c>
      <c r="AL112" s="347">
        <v>-7987</v>
      </c>
      <c r="AM112" s="321">
        <v>-600</v>
      </c>
      <c r="AN112" s="321">
        <v>-600</v>
      </c>
      <c r="AO112" s="321">
        <v>-295</v>
      </c>
      <c r="AP112" s="338" t="s">
        <v>18</v>
      </c>
      <c r="AQ112" s="321">
        <v>-534</v>
      </c>
      <c r="AR112" s="321">
        <v>-485</v>
      </c>
      <c r="AS112" s="321">
        <v>-1762</v>
      </c>
      <c r="AT112" s="352">
        <v>-265833</v>
      </c>
      <c r="AU112" s="360" t="s">
        <v>18</v>
      </c>
      <c r="AV112" s="321">
        <v>-266069</v>
      </c>
      <c r="AW112" s="360">
        <v>-108</v>
      </c>
      <c r="AX112" s="352">
        <v>-153</v>
      </c>
      <c r="AY112" s="352">
        <v>-183</v>
      </c>
      <c r="AZ112" s="349">
        <v>0</v>
      </c>
      <c r="BA112" s="349">
        <v>-120</v>
      </c>
      <c r="BB112" s="398">
        <v>-6</v>
      </c>
      <c r="BC112" s="398">
        <v>-57</v>
      </c>
      <c r="BD112" s="398">
        <v>-13</v>
      </c>
      <c r="BE112" s="393" t="s">
        <v>18</v>
      </c>
      <c r="BF112" s="349">
        <v>-2059</v>
      </c>
      <c r="BG112" s="349">
        <v>-3</v>
      </c>
      <c r="BH112" s="349">
        <v>-3</v>
      </c>
      <c r="BI112" s="349">
        <v>-61</v>
      </c>
      <c r="BJ112" s="393" t="s">
        <v>18</v>
      </c>
      <c r="BK112" s="349">
        <v>-1642</v>
      </c>
    </row>
    <row r="113" spans="2:63">
      <c r="B113" s="263" t="s">
        <v>348</v>
      </c>
      <c r="C113" s="258"/>
      <c r="D113" s="258"/>
      <c r="E113" s="281" t="s">
        <v>125</v>
      </c>
      <c r="F113" s="141">
        <v>0</v>
      </c>
      <c r="G113" s="141">
        <v>0</v>
      </c>
      <c r="H113" s="141">
        <v>0</v>
      </c>
      <c r="I113" s="141">
        <v>0</v>
      </c>
      <c r="J113" s="192">
        <v>0</v>
      </c>
      <c r="K113" s="192"/>
      <c r="L113" s="192"/>
      <c r="M113" s="192"/>
      <c r="N113" s="226"/>
      <c r="O113" s="288">
        <v>0</v>
      </c>
      <c r="P113" s="192"/>
      <c r="Q113" s="192"/>
      <c r="R113" s="192"/>
      <c r="S113" s="226"/>
      <c r="T113" s="294">
        <v>-1069</v>
      </c>
      <c r="U113" s="288">
        <v>0</v>
      </c>
      <c r="V113" s="288">
        <v>0</v>
      </c>
      <c r="W113" s="288">
        <v>0</v>
      </c>
      <c r="X113" s="307">
        <v>0</v>
      </c>
      <c r="Y113" s="294">
        <v>-1558</v>
      </c>
      <c r="Z113" s="192">
        <v>-4666</v>
      </c>
      <c r="AA113" s="294">
        <v>-4666</v>
      </c>
      <c r="AB113" s="294">
        <v>-7337</v>
      </c>
      <c r="AC113" s="294">
        <v>-7337</v>
      </c>
      <c r="AD113" s="192">
        <v>-11050</v>
      </c>
      <c r="AE113" s="294">
        <v>-11050</v>
      </c>
      <c r="AF113" s="226">
        <v>0</v>
      </c>
      <c r="AG113" s="347">
        <v>-16181</v>
      </c>
      <c r="AH113" s="294">
        <v>-4568</v>
      </c>
      <c r="AI113" s="294">
        <v>-7253</v>
      </c>
      <c r="AJ113" s="294">
        <v>-11340</v>
      </c>
      <c r="AK113" s="338" t="s">
        <v>18</v>
      </c>
      <c r="AL113" s="347">
        <v>-18978</v>
      </c>
      <c r="AM113" s="294">
        <v>-5507</v>
      </c>
      <c r="AN113" s="294">
        <v>-12142</v>
      </c>
      <c r="AO113" s="294">
        <v>-34969</v>
      </c>
      <c r="AP113" s="393" t="s">
        <v>18</v>
      </c>
      <c r="AQ113" s="294">
        <v>-45530</v>
      </c>
      <c r="AR113" s="294">
        <v>-3798</v>
      </c>
      <c r="AS113" s="294">
        <v>-7113</v>
      </c>
      <c r="AT113" s="352">
        <v>-16075</v>
      </c>
      <c r="AU113" s="360" t="s">
        <v>18</v>
      </c>
      <c r="AV113" s="294">
        <v>-19709</v>
      </c>
      <c r="AW113" s="360">
        <v>-5478</v>
      </c>
      <c r="AX113" s="352">
        <v>-11903</v>
      </c>
      <c r="AY113" s="352">
        <v>-18233</v>
      </c>
      <c r="AZ113" s="349">
        <v>0</v>
      </c>
      <c r="BA113" s="349">
        <v>-26933</v>
      </c>
      <c r="BB113" s="398">
        <v>-7483</v>
      </c>
      <c r="BC113" s="398">
        <v>-14861</v>
      </c>
      <c r="BD113" s="398">
        <v>-22548</v>
      </c>
      <c r="BE113" s="393" t="s">
        <v>18</v>
      </c>
      <c r="BF113" s="349">
        <v>-26118</v>
      </c>
      <c r="BG113" s="349">
        <v>-7108</v>
      </c>
      <c r="BH113" s="349">
        <v>-15103</v>
      </c>
      <c r="BI113" s="349">
        <v>-21792</v>
      </c>
      <c r="BJ113" s="393" t="s">
        <v>18</v>
      </c>
      <c r="BK113" s="349">
        <v>-29520</v>
      </c>
    </row>
    <row r="114" spans="2:63">
      <c r="B114" s="263" t="s">
        <v>430</v>
      </c>
      <c r="C114" s="258"/>
      <c r="D114" s="258"/>
      <c r="E114" s="281" t="s">
        <v>125</v>
      </c>
      <c r="F114" s="141"/>
      <c r="G114" s="141"/>
      <c r="H114" s="141"/>
      <c r="I114" s="141"/>
      <c r="J114" s="192">
        <v>0</v>
      </c>
      <c r="K114" s="192">
        <v>0</v>
      </c>
      <c r="L114" s="192">
        <v>0</v>
      </c>
      <c r="M114" s="192">
        <v>0</v>
      </c>
      <c r="N114" s="192">
        <v>0</v>
      </c>
      <c r="O114" s="288">
        <v>0</v>
      </c>
      <c r="P114" s="192">
        <v>0</v>
      </c>
      <c r="Q114" s="192">
        <v>0</v>
      </c>
      <c r="R114" s="192">
        <v>0</v>
      </c>
      <c r="S114" s="192">
        <v>0</v>
      </c>
      <c r="T114" s="288">
        <v>0</v>
      </c>
      <c r="U114" s="288">
        <v>0</v>
      </c>
      <c r="V114" s="288">
        <v>0</v>
      </c>
      <c r="W114" s="288">
        <v>0</v>
      </c>
      <c r="X114" s="288">
        <v>0</v>
      </c>
      <c r="Y114" s="288">
        <v>0</v>
      </c>
      <c r="Z114" s="288">
        <v>0</v>
      </c>
      <c r="AA114" s="288">
        <v>0</v>
      </c>
      <c r="AB114" s="288">
        <v>0</v>
      </c>
      <c r="AC114" s="288">
        <v>0</v>
      </c>
      <c r="AD114" s="288">
        <v>0</v>
      </c>
      <c r="AE114" s="288">
        <v>0</v>
      </c>
      <c r="AF114" s="288">
        <v>0</v>
      </c>
      <c r="AG114" s="288">
        <v>0</v>
      </c>
      <c r="AH114" s="288">
        <v>0</v>
      </c>
      <c r="AI114" s="288">
        <v>0</v>
      </c>
      <c r="AJ114" s="288">
        <v>0</v>
      </c>
      <c r="AK114" s="288">
        <v>0</v>
      </c>
      <c r="AL114" s="288">
        <v>0</v>
      </c>
      <c r="AM114" s="288">
        <v>0</v>
      </c>
      <c r="AN114" s="288">
        <v>0</v>
      </c>
      <c r="AO114" s="288">
        <v>0</v>
      </c>
      <c r="AP114" s="288">
        <v>0</v>
      </c>
      <c r="AQ114" s="288">
        <v>0</v>
      </c>
      <c r="AR114" s="192">
        <v>0</v>
      </c>
      <c r="AS114" s="192">
        <v>0</v>
      </c>
      <c r="AT114" s="192">
        <v>0</v>
      </c>
      <c r="AU114" s="192">
        <v>0</v>
      </c>
      <c r="AV114" s="192">
        <v>0</v>
      </c>
      <c r="AW114" s="192">
        <v>0</v>
      </c>
      <c r="AX114" s="192">
        <v>0</v>
      </c>
      <c r="AY114" s="192">
        <v>0</v>
      </c>
      <c r="AZ114" s="192">
        <v>0</v>
      </c>
      <c r="BA114" s="192">
        <v>0</v>
      </c>
      <c r="BB114" s="192">
        <v>0</v>
      </c>
      <c r="BC114" s="192">
        <v>0</v>
      </c>
      <c r="BD114" s="398">
        <v>-5901</v>
      </c>
      <c r="BE114" s="393" t="s">
        <v>18</v>
      </c>
      <c r="BF114" s="192">
        <v>-5901</v>
      </c>
      <c r="BG114" s="393" t="s">
        <v>18</v>
      </c>
      <c r="BH114" s="393"/>
      <c r="BI114" s="393"/>
      <c r="BJ114" s="393" t="s">
        <v>18</v>
      </c>
      <c r="BK114" s="342" t="s">
        <v>18</v>
      </c>
    </row>
    <row r="115" spans="2:63">
      <c r="B115" s="263" t="s">
        <v>398</v>
      </c>
      <c r="C115" s="258"/>
      <c r="D115" s="258"/>
      <c r="E115" s="281" t="s">
        <v>125</v>
      </c>
      <c r="F115" s="141"/>
      <c r="G115" s="141"/>
      <c r="H115" s="141"/>
      <c r="I115" s="141"/>
      <c r="J115" s="192">
        <v>0</v>
      </c>
      <c r="K115" s="192">
        <v>0</v>
      </c>
      <c r="L115" s="192">
        <v>0</v>
      </c>
      <c r="M115" s="192">
        <v>0</v>
      </c>
      <c r="N115" s="192">
        <v>0</v>
      </c>
      <c r="O115" s="288">
        <v>0</v>
      </c>
      <c r="P115" s="192">
        <v>0</v>
      </c>
      <c r="Q115" s="192">
        <v>0</v>
      </c>
      <c r="R115" s="192">
        <v>0</v>
      </c>
      <c r="S115" s="192">
        <v>0</v>
      </c>
      <c r="T115" s="288">
        <v>0</v>
      </c>
      <c r="U115" s="288">
        <v>0</v>
      </c>
      <c r="V115" s="288">
        <v>0</v>
      </c>
      <c r="W115" s="288">
        <v>0</v>
      </c>
      <c r="X115" s="288">
        <v>0</v>
      </c>
      <c r="Y115" s="288">
        <v>0</v>
      </c>
      <c r="Z115" s="288">
        <v>0</v>
      </c>
      <c r="AA115" s="288">
        <v>0</v>
      </c>
      <c r="AB115" s="288">
        <v>0</v>
      </c>
      <c r="AC115" s="288">
        <v>0</v>
      </c>
      <c r="AD115" s="288">
        <v>0</v>
      </c>
      <c r="AE115" s="288">
        <v>0</v>
      </c>
      <c r="AF115" s="288">
        <v>0</v>
      </c>
      <c r="AG115" s="288">
        <v>0</v>
      </c>
      <c r="AH115" s="288">
        <v>0</v>
      </c>
      <c r="AI115" s="288">
        <v>0</v>
      </c>
      <c r="AJ115" s="288">
        <v>0</v>
      </c>
      <c r="AK115" s="288">
        <v>0</v>
      </c>
      <c r="AL115" s="288">
        <v>0</v>
      </c>
      <c r="AM115" s="288">
        <v>0</v>
      </c>
      <c r="AN115" s="288">
        <v>0</v>
      </c>
      <c r="AO115" s="288">
        <v>0</v>
      </c>
      <c r="AP115" s="288">
        <v>0</v>
      </c>
      <c r="AQ115" s="288">
        <v>0</v>
      </c>
      <c r="AR115" s="192">
        <v>0</v>
      </c>
      <c r="AS115" s="192">
        <v>0</v>
      </c>
      <c r="AT115" s="192">
        <v>0</v>
      </c>
      <c r="AU115" s="192">
        <v>0</v>
      </c>
      <c r="AV115" s="192">
        <v>0</v>
      </c>
      <c r="AW115" s="349">
        <v>0</v>
      </c>
      <c r="AX115" s="349">
        <v>0</v>
      </c>
      <c r="AY115" s="349">
        <v>0</v>
      </c>
      <c r="AZ115" s="349">
        <v>0</v>
      </c>
      <c r="BA115" s="349">
        <v>14155</v>
      </c>
      <c r="BB115" s="398">
        <v>0</v>
      </c>
      <c r="BC115" s="398">
        <v>0</v>
      </c>
      <c r="BD115" s="398">
        <v>0</v>
      </c>
      <c r="BE115" s="393" t="s">
        <v>18</v>
      </c>
      <c r="BF115" s="393" t="s">
        <v>18</v>
      </c>
      <c r="BG115" s="393" t="s">
        <v>18</v>
      </c>
      <c r="BH115" s="393" t="s">
        <v>18</v>
      </c>
      <c r="BI115" s="393" t="s">
        <v>18</v>
      </c>
      <c r="BJ115" s="393" t="s">
        <v>18</v>
      </c>
      <c r="BK115" s="393" t="s">
        <v>18</v>
      </c>
    </row>
    <row r="116" spans="2:63">
      <c r="B116" s="258" t="s">
        <v>375</v>
      </c>
      <c r="C116" s="258"/>
      <c r="D116" s="258"/>
      <c r="E116" s="281" t="s">
        <v>125</v>
      </c>
      <c r="F116" s="288">
        <v>0</v>
      </c>
      <c r="G116" s="288">
        <v>0</v>
      </c>
      <c r="H116" s="288">
        <v>0</v>
      </c>
      <c r="I116" s="225">
        <v>0</v>
      </c>
      <c r="J116" s="192">
        <v>0</v>
      </c>
      <c r="K116" s="192">
        <v>0</v>
      </c>
      <c r="L116" s="192">
        <v>0</v>
      </c>
      <c r="M116" s="192">
        <v>0</v>
      </c>
      <c r="N116" s="226">
        <v>0</v>
      </c>
      <c r="O116" s="288">
        <v>0</v>
      </c>
      <c r="P116" s="192">
        <v>0</v>
      </c>
      <c r="Q116" s="192">
        <v>0</v>
      </c>
      <c r="R116" s="192">
        <v>0</v>
      </c>
      <c r="S116" s="226">
        <v>0</v>
      </c>
      <c r="T116" s="288">
        <v>0</v>
      </c>
      <c r="U116" s="294">
        <v>-618308.43500000006</v>
      </c>
      <c r="V116" s="294">
        <v>-628003.27800000005</v>
      </c>
      <c r="W116" s="294">
        <v>-634209.527</v>
      </c>
      <c r="X116" s="307">
        <v>0</v>
      </c>
      <c r="Y116" s="294">
        <v>-642524.03099999996</v>
      </c>
      <c r="Z116" s="192">
        <v>-1477</v>
      </c>
      <c r="AA116" s="294">
        <v>-1477</v>
      </c>
      <c r="AB116" s="294">
        <v>-1729</v>
      </c>
      <c r="AC116" s="294">
        <v>-1729</v>
      </c>
      <c r="AD116" s="192">
        <v>-1735</v>
      </c>
      <c r="AE116" s="294">
        <v>-1735</v>
      </c>
      <c r="AF116" s="226">
        <v>0</v>
      </c>
      <c r="AG116" s="347">
        <v>-2318</v>
      </c>
      <c r="AH116" s="294">
        <v>-212</v>
      </c>
      <c r="AI116" s="294">
        <v>-212</v>
      </c>
      <c r="AJ116" s="294">
        <v>-212</v>
      </c>
      <c r="AK116" s="341" t="s">
        <v>18</v>
      </c>
      <c r="AL116" s="347">
        <v>-212</v>
      </c>
      <c r="AM116" s="352">
        <v>0</v>
      </c>
      <c r="AN116" s="352">
        <v>0</v>
      </c>
      <c r="AO116" s="288">
        <v>0</v>
      </c>
      <c r="AP116" s="360" t="s">
        <v>18</v>
      </c>
      <c r="AQ116" s="288">
        <v>0</v>
      </c>
      <c r="AR116" s="352">
        <v>0</v>
      </c>
      <c r="AS116" s="352">
        <v>0</v>
      </c>
      <c r="AT116" s="352"/>
      <c r="AU116" s="360" t="s">
        <v>18</v>
      </c>
      <c r="AV116" s="352">
        <v>3742</v>
      </c>
      <c r="AW116" s="352">
        <v>0</v>
      </c>
      <c r="AX116" s="360" t="s">
        <v>18</v>
      </c>
      <c r="AY116" s="360" t="s">
        <v>18</v>
      </c>
      <c r="AZ116" s="349">
        <v>0</v>
      </c>
      <c r="BA116" s="349">
        <v>0</v>
      </c>
      <c r="BB116" s="398">
        <v>0</v>
      </c>
      <c r="BC116" s="398">
        <v>0</v>
      </c>
      <c r="BD116" s="398">
        <v>0</v>
      </c>
      <c r="BE116" s="393" t="s">
        <v>18</v>
      </c>
      <c r="BF116" s="393" t="s">
        <v>18</v>
      </c>
      <c r="BG116" s="393" t="s">
        <v>18</v>
      </c>
      <c r="BH116" s="393" t="s">
        <v>18</v>
      </c>
      <c r="BI116" s="393" t="s">
        <v>18</v>
      </c>
      <c r="BJ116" s="393" t="s">
        <v>18</v>
      </c>
      <c r="BK116" s="393" t="s">
        <v>18</v>
      </c>
    </row>
    <row r="117" spans="2:63">
      <c r="B117" s="258" t="s">
        <v>376</v>
      </c>
      <c r="C117" s="258"/>
      <c r="D117" s="258"/>
      <c r="E117" s="281" t="s">
        <v>125</v>
      </c>
      <c r="F117" s="141">
        <v>0</v>
      </c>
      <c r="G117" s="141">
        <v>0</v>
      </c>
      <c r="H117" s="141">
        <v>0</v>
      </c>
      <c r="I117" s="141">
        <v>0</v>
      </c>
      <c r="J117" s="192">
        <v>0</v>
      </c>
      <c r="K117" s="288">
        <v>0</v>
      </c>
      <c r="L117" s="288">
        <v>0</v>
      </c>
      <c r="M117" s="288">
        <v>0</v>
      </c>
      <c r="N117" s="288">
        <v>0</v>
      </c>
      <c r="O117" s="288">
        <v>0</v>
      </c>
      <c r="P117" s="288">
        <v>0</v>
      </c>
      <c r="Q117" s="288">
        <v>0</v>
      </c>
      <c r="R117" s="288">
        <v>0</v>
      </c>
      <c r="S117" s="288">
        <v>0</v>
      </c>
      <c r="T117" s="288">
        <v>0</v>
      </c>
      <c r="U117" s="288">
        <v>0</v>
      </c>
      <c r="V117" s="288">
        <v>0</v>
      </c>
      <c r="W117" s="288">
        <v>0</v>
      </c>
      <c r="X117" s="288">
        <v>0</v>
      </c>
      <c r="Y117" s="288">
        <v>0</v>
      </c>
      <c r="Z117" s="288">
        <v>0</v>
      </c>
      <c r="AA117" s="288">
        <v>0</v>
      </c>
      <c r="AB117" s="288">
        <v>0</v>
      </c>
      <c r="AC117" s="288">
        <v>0</v>
      </c>
      <c r="AD117" s="288">
        <v>0</v>
      </c>
      <c r="AE117" s="288">
        <v>0</v>
      </c>
      <c r="AF117" s="288">
        <v>0</v>
      </c>
      <c r="AG117" s="288">
        <v>0</v>
      </c>
      <c r="AH117" s="294"/>
      <c r="AI117" s="294"/>
      <c r="AJ117" s="294">
        <v>-1383</v>
      </c>
      <c r="AK117" s="341" t="s">
        <v>18</v>
      </c>
      <c r="AL117" s="347">
        <v>-1383</v>
      </c>
      <c r="AM117" s="352">
        <v>0</v>
      </c>
      <c r="AN117" s="352">
        <v>0</v>
      </c>
      <c r="AO117" s="288">
        <v>0</v>
      </c>
      <c r="AP117" s="360" t="s">
        <v>18</v>
      </c>
      <c r="AQ117" s="288">
        <v>0</v>
      </c>
      <c r="AR117" s="352">
        <v>0</v>
      </c>
      <c r="AS117" s="352">
        <v>0</v>
      </c>
      <c r="AT117" s="303"/>
      <c r="AU117" s="394" t="s">
        <v>18</v>
      </c>
      <c r="AV117" s="352">
        <v>7370</v>
      </c>
      <c r="AW117" s="352">
        <v>0</v>
      </c>
      <c r="AX117" s="360" t="s">
        <v>18</v>
      </c>
      <c r="AY117" s="360" t="s">
        <v>18</v>
      </c>
      <c r="AZ117" s="349">
        <v>0</v>
      </c>
      <c r="BA117" s="349">
        <v>0</v>
      </c>
      <c r="BB117" s="398">
        <v>0</v>
      </c>
      <c r="BC117" s="398">
        <v>0</v>
      </c>
      <c r="BD117" s="398">
        <v>0</v>
      </c>
      <c r="BE117" s="393" t="s">
        <v>18</v>
      </c>
      <c r="BF117" s="393" t="s">
        <v>18</v>
      </c>
      <c r="BG117" s="393" t="s">
        <v>18</v>
      </c>
      <c r="BH117" s="393" t="s">
        <v>18</v>
      </c>
      <c r="BI117" s="393" t="s">
        <v>18</v>
      </c>
      <c r="BJ117" s="393" t="s">
        <v>18</v>
      </c>
      <c r="BK117" s="393" t="s">
        <v>18</v>
      </c>
    </row>
    <row r="118" spans="2:63">
      <c r="B118" s="258" t="s">
        <v>377</v>
      </c>
      <c r="C118" s="258"/>
      <c r="D118" s="258"/>
      <c r="E118" s="281" t="s">
        <v>125</v>
      </c>
      <c r="F118" s="288">
        <v>0</v>
      </c>
      <c r="G118" s="288">
        <v>0</v>
      </c>
      <c r="H118" s="288">
        <v>0</v>
      </c>
      <c r="I118" s="225">
        <v>0</v>
      </c>
      <c r="J118" s="192">
        <v>0</v>
      </c>
      <c r="K118" s="192">
        <v>0</v>
      </c>
      <c r="L118" s="192">
        <v>0</v>
      </c>
      <c r="M118" s="192">
        <v>0</v>
      </c>
      <c r="N118" s="226">
        <v>0</v>
      </c>
      <c r="O118" s="288">
        <v>0</v>
      </c>
      <c r="P118" s="192">
        <v>0</v>
      </c>
      <c r="Q118" s="192">
        <v>0</v>
      </c>
      <c r="R118" s="192">
        <v>0</v>
      </c>
      <c r="S118" s="226">
        <v>0</v>
      </c>
      <c r="T118" s="288">
        <v>0</v>
      </c>
      <c r="U118" s="192">
        <v>0</v>
      </c>
      <c r="V118" s="192">
        <v>0</v>
      </c>
      <c r="W118" s="192">
        <v>0</v>
      </c>
      <c r="X118" s="226">
        <v>0</v>
      </c>
      <c r="Y118" s="288">
        <v>0</v>
      </c>
      <c r="Z118" s="192">
        <v>0</v>
      </c>
      <c r="AA118" s="288">
        <v>0</v>
      </c>
      <c r="AB118" s="288">
        <v>0</v>
      </c>
      <c r="AC118" s="288">
        <v>0</v>
      </c>
      <c r="AD118" s="192">
        <v>0</v>
      </c>
      <c r="AE118" s="226">
        <v>0</v>
      </c>
      <c r="AF118" s="226">
        <v>0</v>
      </c>
      <c r="AG118" s="432">
        <v>0</v>
      </c>
      <c r="AH118" s="288">
        <v>0</v>
      </c>
      <c r="AI118" s="288">
        <v>0</v>
      </c>
      <c r="AJ118" s="321">
        <v>0</v>
      </c>
      <c r="AK118" s="338" t="s">
        <v>18</v>
      </c>
      <c r="AL118" s="349">
        <v>0</v>
      </c>
      <c r="AM118" s="352">
        <v>0</v>
      </c>
      <c r="AN118" s="352">
        <v>0</v>
      </c>
      <c r="AO118" s="288">
        <v>0</v>
      </c>
      <c r="AP118" s="360" t="s">
        <v>18</v>
      </c>
      <c r="AQ118" s="288">
        <v>0</v>
      </c>
      <c r="AR118" s="352">
        <v>0</v>
      </c>
      <c r="AS118" s="352">
        <v>0</v>
      </c>
      <c r="AT118" s="303"/>
      <c r="AU118" s="394" t="s">
        <v>18</v>
      </c>
      <c r="AV118" s="352">
        <v>0</v>
      </c>
      <c r="AW118" s="352">
        <v>0</v>
      </c>
      <c r="AX118" s="360" t="s">
        <v>18</v>
      </c>
      <c r="AY118" s="360" t="s">
        <v>18</v>
      </c>
      <c r="AZ118" s="349">
        <v>0</v>
      </c>
      <c r="BA118" s="349">
        <v>0</v>
      </c>
      <c r="BB118" s="398">
        <v>0</v>
      </c>
      <c r="BC118" s="398">
        <v>0</v>
      </c>
      <c r="BD118" s="398">
        <v>0</v>
      </c>
      <c r="BE118" s="393" t="s">
        <v>18</v>
      </c>
      <c r="BF118" s="393" t="s">
        <v>18</v>
      </c>
      <c r="BG118" s="393" t="s">
        <v>18</v>
      </c>
      <c r="BH118" s="393" t="s">
        <v>18</v>
      </c>
      <c r="BI118" s="393" t="s">
        <v>18</v>
      </c>
      <c r="BJ118" s="393" t="s">
        <v>18</v>
      </c>
      <c r="BK118" s="393" t="s">
        <v>18</v>
      </c>
    </row>
    <row r="119" spans="2:63">
      <c r="B119" s="258" t="s">
        <v>329</v>
      </c>
      <c r="C119" s="258"/>
      <c r="D119" s="258"/>
      <c r="E119" s="281" t="s">
        <v>125</v>
      </c>
      <c r="F119" s="352">
        <v>0</v>
      </c>
      <c r="G119" s="352">
        <v>0</v>
      </c>
      <c r="H119" s="352">
        <v>0</v>
      </c>
      <c r="I119" s="352">
        <v>0</v>
      </c>
      <c r="J119" s="352">
        <v>0</v>
      </c>
      <c r="K119" s="352">
        <v>0</v>
      </c>
      <c r="L119" s="352">
        <v>0</v>
      </c>
      <c r="M119" s="352">
        <v>0</v>
      </c>
      <c r="N119" s="352">
        <v>0</v>
      </c>
      <c r="O119" s="288">
        <v>0</v>
      </c>
      <c r="P119" s="352">
        <v>0</v>
      </c>
      <c r="Q119" s="352">
        <v>0</v>
      </c>
      <c r="R119" s="352">
        <v>0</v>
      </c>
      <c r="S119" s="352">
        <v>0</v>
      </c>
      <c r="T119" s="288">
        <v>0</v>
      </c>
      <c r="U119" s="352">
        <v>0</v>
      </c>
      <c r="V119" s="352">
        <v>0</v>
      </c>
      <c r="W119" s="352">
        <v>0</v>
      </c>
      <c r="X119" s="352">
        <v>0</v>
      </c>
      <c r="Y119" s="288">
        <v>0</v>
      </c>
      <c r="Z119" s="352">
        <v>0</v>
      </c>
      <c r="AA119" s="352">
        <v>0</v>
      </c>
      <c r="AB119" s="352">
        <v>0</v>
      </c>
      <c r="AC119" s="352">
        <v>0</v>
      </c>
      <c r="AD119" s="352">
        <v>0</v>
      </c>
      <c r="AE119" s="352">
        <v>0</v>
      </c>
      <c r="AF119" s="352">
        <v>0</v>
      </c>
      <c r="AG119" s="432">
        <v>0</v>
      </c>
      <c r="AH119" s="352">
        <v>0</v>
      </c>
      <c r="AI119" s="352">
        <v>0</v>
      </c>
      <c r="AJ119" s="352">
        <v>0</v>
      </c>
      <c r="AK119" s="352">
        <v>0</v>
      </c>
      <c r="AL119" s="352">
        <v>0</v>
      </c>
      <c r="AM119" s="352">
        <v>0</v>
      </c>
      <c r="AN119" s="352">
        <v>0</v>
      </c>
      <c r="AO119" s="352">
        <v>0</v>
      </c>
      <c r="AP119" s="352">
        <v>0</v>
      </c>
      <c r="AQ119" s="288">
        <v>0</v>
      </c>
      <c r="AR119" s="352">
        <v>0</v>
      </c>
      <c r="AS119" s="352">
        <v>0</v>
      </c>
      <c r="AT119" s="352">
        <v>0</v>
      </c>
      <c r="AU119" s="352">
        <v>0</v>
      </c>
      <c r="AV119" s="352">
        <v>0</v>
      </c>
      <c r="AW119" s="352">
        <v>0</v>
      </c>
      <c r="AX119" s="360" t="s">
        <v>18</v>
      </c>
      <c r="AY119" s="360" t="s">
        <v>18</v>
      </c>
      <c r="AZ119" s="349">
        <v>0</v>
      </c>
      <c r="BA119" s="349">
        <v>0</v>
      </c>
      <c r="BB119" s="398">
        <v>0</v>
      </c>
      <c r="BC119" s="398">
        <v>0</v>
      </c>
      <c r="BD119" s="398">
        <v>0</v>
      </c>
      <c r="BE119" s="393" t="s">
        <v>18</v>
      </c>
      <c r="BF119" s="393" t="s">
        <v>18</v>
      </c>
      <c r="BG119" s="393" t="s">
        <v>18</v>
      </c>
      <c r="BH119" s="393" t="s">
        <v>18</v>
      </c>
      <c r="BI119" s="393" t="s">
        <v>18</v>
      </c>
      <c r="BJ119" s="393" t="s">
        <v>18</v>
      </c>
      <c r="BK119" s="393" t="s">
        <v>18</v>
      </c>
    </row>
    <row r="120" spans="2:63">
      <c r="B120" s="258" t="s">
        <v>378</v>
      </c>
      <c r="C120" s="258"/>
      <c r="D120" s="258"/>
      <c r="E120" s="281" t="s">
        <v>125</v>
      </c>
      <c r="F120" s="288">
        <v>0</v>
      </c>
      <c r="G120" s="303">
        <v>12700.436</v>
      </c>
      <c r="H120" s="303">
        <v>12700.436</v>
      </c>
      <c r="I120" s="225">
        <v>0</v>
      </c>
      <c r="J120" s="192">
        <v>12700.436</v>
      </c>
      <c r="K120" s="192">
        <v>0</v>
      </c>
      <c r="L120" s="192">
        <v>1E-3</v>
      </c>
      <c r="M120" s="192">
        <v>1E-3</v>
      </c>
      <c r="N120" s="226">
        <v>0</v>
      </c>
      <c r="O120" s="288">
        <v>0</v>
      </c>
      <c r="P120" s="192">
        <v>0</v>
      </c>
      <c r="Q120" s="192">
        <v>0</v>
      </c>
      <c r="R120" s="192">
        <v>0</v>
      </c>
      <c r="S120" s="192">
        <v>0</v>
      </c>
      <c r="T120" s="288">
        <v>0</v>
      </c>
      <c r="U120" s="192">
        <v>0</v>
      </c>
      <c r="V120" s="226">
        <v>0</v>
      </c>
      <c r="W120" s="226">
        <v>0</v>
      </c>
      <c r="X120" s="226">
        <v>0</v>
      </c>
      <c r="Y120" s="288">
        <v>0</v>
      </c>
      <c r="Z120" s="192">
        <v>0</v>
      </c>
      <c r="AA120" s="288">
        <v>0</v>
      </c>
      <c r="AB120" s="288">
        <v>0</v>
      </c>
      <c r="AC120" s="288">
        <v>0</v>
      </c>
      <c r="AD120" s="192">
        <v>0</v>
      </c>
      <c r="AE120" s="226">
        <v>0</v>
      </c>
      <c r="AF120" s="226">
        <v>0</v>
      </c>
      <c r="AG120" s="432">
        <v>0</v>
      </c>
      <c r="AH120" s="288">
        <v>0</v>
      </c>
      <c r="AI120" s="288">
        <v>0</v>
      </c>
      <c r="AJ120" s="321">
        <v>0</v>
      </c>
      <c r="AK120" s="338" t="s">
        <v>18</v>
      </c>
      <c r="AL120" s="349">
        <v>0</v>
      </c>
      <c r="AM120" s="352">
        <v>0</v>
      </c>
      <c r="AN120" s="352">
        <v>0</v>
      </c>
      <c r="AO120" s="288">
        <v>0</v>
      </c>
      <c r="AP120" s="360" t="s">
        <v>18</v>
      </c>
      <c r="AQ120" s="288">
        <v>0</v>
      </c>
      <c r="AR120" s="288">
        <v>0</v>
      </c>
      <c r="AS120" s="288">
        <v>0</v>
      </c>
      <c r="AT120" s="288">
        <v>0</v>
      </c>
      <c r="AU120" s="288">
        <v>0</v>
      </c>
      <c r="AV120" s="288">
        <v>0</v>
      </c>
      <c r="AW120" s="352">
        <v>0</v>
      </c>
      <c r="AX120" s="360" t="s">
        <v>18</v>
      </c>
      <c r="AY120" s="360" t="s">
        <v>18</v>
      </c>
      <c r="AZ120" s="349">
        <v>0</v>
      </c>
      <c r="BA120" s="349">
        <v>0</v>
      </c>
      <c r="BB120" s="398">
        <v>0</v>
      </c>
      <c r="BC120" s="398">
        <v>0</v>
      </c>
      <c r="BD120" s="398">
        <v>0</v>
      </c>
      <c r="BE120" s="393" t="s">
        <v>18</v>
      </c>
      <c r="BF120" s="393" t="s">
        <v>18</v>
      </c>
      <c r="BG120" s="393" t="s">
        <v>18</v>
      </c>
      <c r="BH120" s="393" t="s">
        <v>18</v>
      </c>
      <c r="BI120" s="393" t="s">
        <v>18</v>
      </c>
      <c r="BJ120" s="393" t="s">
        <v>18</v>
      </c>
      <c r="BK120" s="393" t="s">
        <v>18</v>
      </c>
    </row>
    <row r="121" spans="2:63">
      <c r="B121" s="258" t="s">
        <v>379</v>
      </c>
      <c r="C121" s="258"/>
      <c r="D121" s="258"/>
      <c r="E121" s="281" t="s">
        <v>125</v>
      </c>
      <c r="F121" s="288">
        <v>0</v>
      </c>
      <c r="G121" s="288">
        <v>0</v>
      </c>
      <c r="H121" s="288">
        <v>0</v>
      </c>
      <c r="I121" s="288">
        <v>0</v>
      </c>
      <c r="J121" s="288">
        <v>0</v>
      </c>
      <c r="K121" s="288">
        <v>0</v>
      </c>
      <c r="L121" s="288">
        <v>0</v>
      </c>
      <c r="M121" s="288">
        <v>0</v>
      </c>
      <c r="N121" s="288">
        <v>0</v>
      </c>
      <c r="O121" s="288">
        <v>0</v>
      </c>
      <c r="P121" s="288">
        <v>0</v>
      </c>
      <c r="Q121" s="288">
        <v>0</v>
      </c>
      <c r="R121" s="288">
        <v>0</v>
      </c>
      <c r="S121" s="288">
        <v>0</v>
      </c>
      <c r="T121" s="288">
        <v>0</v>
      </c>
      <c r="U121" s="288">
        <v>0</v>
      </c>
      <c r="V121" s="288">
        <v>0</v>
      </c>
      <c r="W121" s="288">
        <v>0</v>
      </c>
      <c r="X121" s="288">
        <v>0</v>
      </c>
      <c r="Y121" s="288">
        <v>0</v>
      </c>
      <c r="Z121" s="288">
        <v>0</v>
      </c>
      <c r="AA121" s="288">
        <v>0</v>
      </c>
      <c r="AB121" s="288">
        <v>0</v>
      </c>
      <c r="AC121" s="288">
        <v>0</v>
      </c>
      <c r="AD121" s="288">
        <v>0</v>
      </c>
      <c r="AE121" s="288">
        <v>0</v>
      </c>
      <c r="AF121" s="288">
        <v>0</v>
      </c>
      <c r="AG121" s="288">
        <v>0</v>
      </c>
      <c r="AH121" s="288">
        <v>0</v>
      </c>
      <c r="AI121" s="288">
        <v>0</v>
      </c>
      <c r="AJ121" s="288">
        <v>0</v>
      </c>
      <c r="AK121" s="288">
        <v>0</v>
      </c>
      <c r="AL121" s="288">
        <v>0</v>
      </c>
      <c r="AM121" s="288">
        <v>0</v>
      </c>
      <c r="AN121" s="288">
        <v>0</v>
      </c>
      <c r="AO121" s="288">
        <v>0</v>
      </c>
      <c r="AP121" s="288">
        <v>0</v>
      </c>
      <c r="AQ121" s="288">
        <v>0</v>
      </c>
      <c r="AR121" s="288">
        <v>0</v>
      </c>
      <c r="AS121" s="288">
        <v>0</v>
      </c>
      <c r="AT121" s="288">
        <v>0</v>
      </c>
      <c r="AU121" s="288">
        <v>0</v>
      </c>
      <c r="AV121" s="288">
        <v>0</v>
      </c>
      <c r="AW121" s="352">
        <v>0</v>
      </c>
      <c r="AX121" s="360" t="s">
        <v>18</v>
      </c>
      <c r="AY121" s="360" t="s">
        <v>18</v>
      </c>
      <c r="AZ121" s="349">
        <v>0</v>
      </c>
      <c r="BA121" s="349">
        <v>0</v>
      </c>
      <c r="BB121" s="398">
        <v>0</v>
      </c>
      <c r="BC121" s="398">
        <v>0</v>
      </c>
      <c r="BD121" s="398">
        <v>0</v>
      </c>
      <c r="BE121" s="393" t="s">
        <v>18</v>
      </c>
      <c r="BF121" s="393" t="s">
        <v>18</v>
      </c>
      <c r="BG121" s="393" t="s">
        <v>18</v>
      </c>
      <c r="BH121" s="393" t="s">
        <v>18</v>
      </c>
      <c r="BI121" s="393" t="s">
        <v>18</v>
      </c>
      <c r="BJ121" s="393" t="s">
        <v>18</v>
      </c>
      <c r="BK121" s="393" t="s">
        <v>18</v>
      </c>
    </row>
    <row r="122" spans="2:63">
      <c r="B122" s="258" t="s">
        <v>355</v>
      </c>
      <c r="C122" s="258"/>
      <c r="D122" s="258"/>
      <c r="E122" s="281" t="s">
        <v>125</v>
      </c>
      <c r="F122" s="288">
        <v>0</v>
      </c>
      <c r="G122" s="288">
        <v>0</v>
      </c>
      <c r="H122" s="288">
        <v>0</v>
      </c>
      <c r="I122" s="288">
        <v>0</v>
      </c>
      <c r="J122" s="288">
        <v>0</v>
      </c>
      <c r="K122" s="288">
        <v>0</v>
      </c>
      <c r="L122" s="288">
        <v>0</v>
      </c>
      <c r="M122" s="288">
        <v>0</v>
      </c>
      <c r="N122" s="288">
        <v>0</v>
      </c>
      <c r="O122" s="288">
        <v>0</v>
      </c>
      <c r="P122" s="288">
        <v>0</v>
      </c>
      <c r="Q122" s="288">
        <v>0</v>
      </c>
      <c r="R122" s="288">
        <v>0</v>
      </c>
      <c r="S122" s="288">
        <v>0</v>
      </c>
      <c r="T122" s="288">
        <v>0</v>
      </c>
      <c r="U122" s="288">
        <v>0</v>
      </c>
      <c r="V122" s="288">
        <v>0</v>
      </c>
      <c r="W122" s="288">
        <v>0</v>
      </c>
      <c r="X122" s="288">
        <v>0</v>
      </c>
      <c r="Y122" s="288">
        <v>0</v>
      </c>
      <c r="Z122" s="288">
        <v>0</v>
      </c>
      <c r="AA122" s="288">
        <v>0</v>
      </c>
      <c r="AB122" s="288">
        <v>0</v>
      </c>
      <c r="AC122" s="288">
        <v>0</v>
      </c>
      <c r="AD122" s="288">
        <v>0</v>
      </c>
      <c r="AE122" s="288">
        <v>0</v>
      </c>
      <c r="AF122" s="288">
        <v>0</v>
      </c>
      <c r="AG122" s="288">
        <v>0</v>
      </c>
      <c r="AH122" s="288">
        <v>0</v>
      </c>
      <c r="AI122" s="288">
        <v>0</v>
      </c>
      <c r="AJ122" s="288">
        <v>0</v>
      </c>
      <c r="AK122" s="288">
        <v>0</v>
      </c>
      <c r="AL122" s="288">
        <v>0</v>
      </c>
      <c r="AM122" s="288">
        <v>0</v>
      </c>
      <c r="AN122" s="288">
        <v>0</v>
      </c>
      <c r="AO122" s="288">
        <v>0</v>
      </c>
      <c r="AP122" s="288">
        <v>0</v>
      </c>
      <c r="AQ122" s="352">
        <v>-292258</v>
      </c>
      <c r="AR122" s="352"/>
      <c r="AS122" s="352">
        <v>0</v>
      </c>
      <c r="AT122" s="303"/>
      <c r="AU122" s="394" t="s">
        <v>18</v>
      </c>
      <c r="AV122" s="288">
        <v>0</v>
      </c>
      <c r="AW122" s="352">
        <v>0</v>
      </c>
      <c r="AX122" s="360" t="s">
        <v>18</v>
      </c>
      <c r="AY122" s="360" t="s">
        <v>18</v>
      </c>
      <c r="AZ122" s="349">
        <v>0</v>
      </c>
      <c r="BA122" s="349">
        <v>0</v>
      </c>
      <c r="BB122" s="398">
        <v>0</v>
      </c>
      <c r="BC122" s="398">
        <v>0</v>
      </c>
      <c r="BD122" s="398">
        <v>0</v>
      </c>
      <c r="BE122" s="393" t="s">
        <v>18</v>
      </c>
      <c r="BF122" s="393" t="s">
        <v>18</v>
      </c>
      <c r="BG122" s="393" t="s">
        <v>18</v>
      </c>
      <c r="BH122" s="393" t="s">
        <v>18</v>
      </c>
      <c r="BI122" s="393" t="s">
        <v>18</v>
      </c>
      <c r="BJ122" s="393" t="s">
        <v>18</v>
      </c>
      <c r="BK122" s="393" t="s">
        <v>18</v>
      </c>
    </row>
    <row r="123" spans="2:63">
      <c r="B123" s="258" t="s">
        <v>434</v>
      </c>
      <c r="C123" s="258"/>
      <c r="D123" s="258"/>
      <c r="E123" s="281" t="s">
        <v>125</v>
      </c>
      <c r="F123" s="288"/>
      <c r="G123" s="288"/>
      <c r="H123" s="288"/>
      <c r="I123" s="288"/>
      <c r="J123" s="288"/>
      <c r="K123" s="288"/>
      <c r="L123" s="288"/>
      <c r="M123" s="288"/>
      <c r="N123" s="288"/>
      <c r="O123" s="288">
        <v>0</v>
      </c>
      <c r="P123" s="288">
        <v>0</v>
      </c>
      <c r="Q123" s="288">
        <v>0</v>
      </c>
      <c r="R123" s="288">
        <v>0</v>
      </c>
      <c r="S123" s="288">
        <v>0</v>
      </c>
      <c r="T123" s="288">
        <v>0</v>
      </c>
      <c r="U123" s="288">
        <v>0</v>
      </c>
      <c r="V123" s="288">
        <v>0</v>
      </c>
      <c r="W123" s="288">
        <v>0</v>
      </c>
      <c r="X123" s="288">
        <v>0</v>
      </c>
      <c r="Y123" s="288">
        <v>0</v>
      </c>
      <c r="Z123" s="288">
        <v>0</v>
      </c>
      <c r="AA123" s="288">
        <v>0</v>
      </c>
      <c r="AB123" s="288">
        <v>0</v>
      </c>
      <c r="AC123" s="288">
        <v>0</v>
      </c>
      <c r="AD123" s="288">
        <v>0</v>
      </c>
      <c r="AE123" s="288">
        <v>0</v>
      </c>
      <c r="AF123" s="288">
        <v>0</v>
      </c>
      <c r="AG123" s="288">
        <v>0</v>
      </c>
      <c r="AH123" s="288">
        <v>0</v>
      </c>
      <c r="AI123" s="288">
        <v>0</v>
      </c>
      <c r="AJ123" s="288">
        <v>0</v>
      </c>
      <c r="AK123" s="288">
        <v>0</v>
      </c>
      <c r="AL123" s="288">
        <v>0</v>
      </c>
      <c r="AM123" s="288"/>
      <c r="AN123" s="288"/>
      <c r="AO123" s="288"/>
      <c r="AP123" s="288"/>
      <c r="AQ123" s="288">
        <v>0</v>
      </c>
      <c r="AR123" s="352"/>
      <c r="AS123" s="352"/>
      <c r="AT123" s="303"/>
      <c r="AU123" s="394"/>
      <c r="AV123" s="288">
        <v>0</v>
      </c>
      <c r="AW123" s="352">
        <v>0</v>
      </c>
      <c r="AX123" s="360" t="s">
        <v>18</v>
      </c>
      <c r="AY123" s="360" t="s">
        <v>18</v>
      </c>
      <c r="AZ123" s="349">
        <v>0</v>
      </c>
      <c r="BA123" s="349">
        <v>0</v>
      </c>
      <c r="BB123" s="398">
        <v>0</v>
      </c>
      <c r="BC123" s="398">
        <v>0</v>
      </c>
      <c r="BD123" s="398">
        <v>0</v>
      </c>
      <c r="BE123" s="393" t="s">
        <v>18</v>
      </c>
      <c r="BF123" s="393" t="s">
        <v>18</v>
      </c>
      <c r="BG123" s="349">
        <v>-4292</v>
      </c>
      <c r="BH123" s="393" t="s">
        <v>18</v>
      </c>
      <c r="BI123" s="393" t="s">
        <v>18</v>
      </c>
      <c r="BJ123" s="393" t="s">
        <v>18</v>
      </c>
      <c r="BK123" s="484">
        <v>-4292</v>
      </c>
    </row>
    <row r="124" spans="2:63">
      <c r="B124" s="258" t="s">
        <v>322</v>
      </c>
      <c r="C124" s="258"/>
      <c r="D124" s="258"/>
      <c r="E124" s="281" t="s">
        <v>125</v>
      </c>
      <c r="F124" s="288">
        <v>0</v>
      </c>
      <c r="G124" s="288">
        <v>0</v>
      </c>
      <c r="H124" s="288">
        <v>0</v>
      </c>
      <c r="I124" s="288">
        <v>0</v>
      </c>
      <c r="J124" s="288">
        <v>0</v>
      </c>
      <c r="K124" s="288">
        <v>0</v>
      </c>
      <c r="L124" s="288">
        <v>0</v>
      </c>
      <c r="M124" s="288">
        <v>0</v>
      </c>
      <c r="N124" s="288">
        <v>0</v>
      </c>
      <c r="O124" s="288">
        <v>0</v>
      </c>
      <c r="P124" s="288">
        <v>0</v>
      </c>
      <c r="Q124" s="288">
        <v>0</v>
      </c>
      <c r="R124" s="288">
        <v>0</v>
      </c>
      <c r="S124" s="288">
        <v>0</v>
      </c>
      <c r="T124" s="288">
        <v>0</v>
      </c>
      <c r="U124" s="288">
        <v>0</v>
      </c>
      <c r="V124" s="288">
        <v>0</v>
      </c>
      <c r="W124" s="288">
        <v>0</v>
      </c>
      <c r="X124" s="288">
        <v>0</v>
      </c>
      <c r="Y124" s="288">
        <v>0</v>
      </c>
      <c r="Z124" s="288">
        <v>0</v>
      </c>
      <c r="AA124" s="288">
        <v>0</v>
      </c>
      <c r="AB124" s="288">
        <v>0</v>
      </c>
      <c r="AC124" s="288">
        <v>0</v>
      </c>
      <c r="AD124" s="288">
        <v>0</v>
      </c>
      <c r="AE124" s="288">
        <v>0</v>
      </c>
      <c r="AF124" s="288">
        <v>0</v>
      </c>
      <c r="AG124" s="288">
        <v>0</v>
      </c>
      <c r="AH124" s="288">
        <v>0</v>
      </c>
      <c r="AI124" s="288">
        <v>0</v>
      </c>
      <c r="AJ124" s="288">
        <v>0</v>
      </c>
      <c r="AK124" s="288">
        <v>0</v>
      </c>
      <c r="AL124" s="288">
        <v>0</v>
      </c>
      <c r="AM124" s="288">
        <v>0</v>
      </c>
      <c r="AN124" s="288">
        <v>0</v>
      </c>
      <c r="AO124" s="288">
        <v>0</v>
      </c>
      <c r="AP124" s="288">
        <v>0</v>
      </c>
      <c r="AQ124" s="288">
        <v>0</v>
      </c>
      <c r="AR124" s="288">
        <v>0</v>
      </c>
      <c r="AS124" s="288">
        <v>0</v>
      </c>
      <c r="AT124" s="288">
        <v>0</v>
      </c>
      <c r="AU124" s="288">
        <v>0</v>
      </c>
      <c r="AV124" s="288">
        <v>0</v>
      </c>
      <c r="AW124" s="352">
        <v>0</v>
      </c>
      <c r="AX124" s="349">
        <v>-8962</v>
      </c>
      <c r="AY124" s="349">
        <v>-8962</v>
      </c>
      <c r="AZ124" s="349">
        <v>0</v>
      </c>
      <c r="BA124" s="349">
        <v>-8962</v>
      </c>
      <c r="BB124" s="398">
        <v>0</v>
      </c>
      <c r="BC124" s="398">
        <v>0</v>
      </c>
      <c r="BD124" s="398">
        <v>-3558</v>
      </c>
      <c r="BE124" s="393" t="s">
        <v>18</v>
      </c>
      <c r="BF124" s="349">
        <v>-11206</v>
      </c>
      <c r="BG124" s="349">
        <v>-22</v>
      </c>
      <c r="BH124" s="349">
        <f>-4292-48</f>
        <v>-4340</v>
      </c>
      <c r="BI124" s="349">
        <v>-6024</v>
      </c>
      <c r="BJ124" s="393" t="s">
        <v>18</v>
      </c>
      <c r="BK124" s="349">
        <v>-1969</v>
      </c>
    </row>
    <row r="125" spans="2:63">
      <c r="B125" s="262" t="s">
        <v>330</v>
      </c>
      <c r="C125" s="227"/>
      <c r="D125" s="227"/>
      <c r="E125" s="230" t="s">
        <v>125</v>
      </c>
      <c r="F125" s="231">
        <f t="shared" ref="F125:AD125" si="11">SUM(F106:F120)</f>
        <v>-363675.75599999999</v>
      </c>
      <c r="G125" s="231">
        <f t="shared" si="11"/>
        <v>-336752.82699999999</v>
      </c>
      <c r="H125" s="231">
        <f t="shared" si="11"/>
        <v>-417159.28499999997</v>
      </c>
      <c r="I125" s="364">
        <f t="shared" si="11"/>
        <v>0</v>
      </c>
      <c r="J125" s="232">
        <f t="shared" si="11"/>
        <v>-1630541.4589999998</v>
      </c>
      <c r="K125" s="232">
        <f t="shared" si="11"/>
        <v>-156412.00900000005</v>
      </c>
      <c r="L125" s="232">
        <f t="shared" si="11"/>
        <v>-245689.29199999999</v>
      </c>
      <c r="M125" s="232">
        <f t="shared" si="11"/>
        <v>-262276.02599999995</v>
      </c>
      <c r="N125" s="365">
        <f t="shared" si="11"/>
        <v>0</v>
      </c>
      <c r="O125" s="232">
        <f t="shared" si="11"/>
        <v>-312020.288</v>
      </c>
      <c r="P125" s="232">
        <f t="shared" si="11"/>
        <v>-29184.336000000003</v>
      </c>
      <c r="Q125" s="232">
        <f t="shared" si="11"/>
        <v>702931.74699999997</v>
      </c>
      <c r="R125" s="232">
        <f t="shared" si="11"/>
        <v>865295.45799999998</v>
      </c>
      <c r="S125" s="365">
        <f t="shared" si="11"/>
        <v>0</v>
      </c>
      <c r="T125" s="232">
        <f t="shared" si="11"/>
        <v>737081.3629999999</v>
      </c>
      <c r="U125" s="232">
        <f t="shared" si="11"/>
        <v>-612663.63300000003</v>
      </c>
      <c r="V125" s="232">
        <f t="shared" si="11"/>
        <v>-684881.71900000016</v>
      </c>
      <c r="W125" s="232">
        <f t="shared" si="11"/>
        <v>-1315805.21</v>
      </c>
      <c r="X125" s="365">
        <f t="shared" si="11"/>
        <v>0</v>
      </c>
      <c r="Y125" s="232">
        <f t="shared" si="11"/>
        <v>-1520368.3559999999</v>
      </c>
      <c r="Z125" s="198">
        <f t="shared" si="11"/>
        <v>-83775.385000000009</v>
      </c>
      <c r="AA125" s="295">
        <f t="shared" si="11"/>
        <v>-81170.385000000009</v>
      </c>
      <c r="AB125" s="295">
        <f t="shared" si="11"/>
        <v>-154597</v>
      </c>
      <c r="AC125" s="295">
        <f t="shared" si="11"/>
        <v>-154597</v>
      </c>
      <c r="AD125" s="198">
        <f t="shared" si="11"/>
        <v>-290054</v>
      </c>
      <c r="AE125" s="295">
        <v>-290054</v>
      </c>
      <c r="AF125" s="365">
        <f>SUM(AF106:AF120)</f>
        <v>0</v>
      </c>
      <c r="AG125" s="350">
        <f>SUM(AG106:AG120)</f>
        <v>-270371</v>
      </c>
      <c r="AH125" s="295">
        <f>SUM(AH106:AH120)</f>
        <v>-24833</v>
      </c>
      <c r="AI125" s="295">
        <f>SUM(AI106:AI120)</f>
        <v>-143168</v>
      </c>
      <c r="AJ125" s="295">
        <v>-152263</v>
      </c>
      <c r="AK125" s="343" t="s">
        <v>18</v>
      </c>
      <c r="AL125" s="350">
        <f>SUM(AL106:AL120)</f>
        <v>-245227</v>
      </c>
      <c r="AM125" s="295">
        <v>-47663</v>
      </c>
      <c r="AN125" s="295">
        <v>-64919</v>
      </c>
      <c r="AO125" s="295">
        <v>-173209</v>
      </c>
      <c r="AP125" s="397" t="s">
        <v>18</v>
      </c>
      <c r="AQ125" s="350">
        <v>-282533</v>
      </c>
      <c r="AR125" s="295">
        <v>87369</v>
      </c>
      <c r="AS125" s="295">
        <v>-176503</v>
      </c>
      <c r="AT125" s="295">
        <v>241421</v>
      </c>
      <c r="AU125" s="397" t="s">
        <v>18</v>
      </c>
      <c r="AV125" s="350">
        <v>287753</v>
      </c>
      <c r="AW125" s="402">
        <v>131075</v>
      </c>
      <c r="AX125" s="350">
        <f>SUM(AX105:AX124)</f>
        <v>-358936</v>
      </c>
      <c r="AY125" s="350">
        <f>SUM(AY106:AY124)</f>
        <v>-416317</v>
      </c>
      <c r="AZ125" s="198">
        <f>SUM(AZ106:AZ124)</f>
        <v>0</v>
      </c>
      <c r="BA125" s="232">
        <f t="shared" ref="BA125" si="12">SUM(BA106:BA124)</f>
        <v>-604362</v>
      </c>
      <c r="BB125" s="446">
        <f>SUM(BB106:BB124)</f>
        <v>-3802</v>
      </c>
      <c r="BC125" s="446">
        <f>SUM(BC106:BC124)</f>
        <v>-383521</v>
      </c>
      <c r="BD125" s="446">
        <f t="shared" ref="BD125" si="13">SUM(BD106:BD124)</f>
        <v>-712422</v>
      </c>
      <c r="BE125" s="397" t="s">
        <v>18</v>
      </c>
      <c r="BF125" s="467">
        <f t="shared" ref="BF125:BH125" si="14">SUM(BF106:BF124)</f>
        <v>-780560</v>
      </c>
      <c r="BG125" s="467">
        <f t="shared" si="14"/>
        <v>42184</v>
      </c>
      <c r="BH125" s="467">
        <f t="shared" si="14"/>
        <v>-332193</v>
      </c>
      <c r="BI125" s="467">
        <f t="shared" ref="BI125" si="15">SUM(BI106:BI124)</f>
        <v>-372068</v>
      </c>
      <c r="BJ125" s="397" t="s">
        <v>18</v>
      </c>
      <c r="BK125" s="467">
        <v>-681273</v>
      </c>
    </row>
    <row r="126" spans="2:63">
      <c r="B126" s="258"/>
      <c r="C126" s="258"/>
      <c r="D126" s="258"/>
      <c r="E126" s="281"/>
      <c r="F126" s="303"/>
      <c r="G126" s="303"/>
      <c r="H126" s="303"/>
      <c r="I126" s="303"/>
      <c r="J126" s="407"/>
      <c r="K126" s="192"/>
      <c r="L126" s="192"/>
      <c r="M126" s="192"/>
      <c r="N126" s="192"/>
      <c r="O126" s="407"/>
      <c r="P126" s="192"/>
      <c r="Q126" s="192"/>
      <c r="R126" s="192"/>
      <c r="S126" s="192"/>
      <c r="T126" s="407"/>
      <c r="U126" s="192"/>
      <c r="V126" s="192"/>
      <c r="W126" s="192"/>
      <c r="X126" s="192"/>
      <c r="Y126" s="407"/>
      <c r="Z126" s="192"/>
      <c r="AA126" s="192"/>
      <c r="AB126" s="192"/>
      <c r="AC126" s="192"/>
      <c r="AD126" s="192"/>
      <c r="AE126" s="192"/>
      <c r="AF126" s="192"/>
      <c r="AG126" s="418"/>
      <c r="AH126" s="192"/>
      <c r="AI126" s="192"/>
      <c r="AJ126" s="192"/>
      <c r="AK126" s="342"/>
      <c r="AL126" s="418"/>
      <c r="AM126" s="192"/>
      <c r="AN126" s="192"/>
      <c r="AO126" s="192"/>
      <c r="AP126" s="398" t="s">
        <v>18</v>
      </c>
      <c r="AQ126" s="192"/>
      <c r="AR126" s="192"/>
      <c r="AS126" s="192"/>
      <c r="AU126" s="391" t="s">
        <v>18</v>
      </c>
      <c r="AV126" s="407"/>
      <c r="AW126" s="391"/>
      <c r="AZ126" s="391"/>
      <c r="BA126" s="349"/>
      <c r="BB126" s="193"/>
      <c r="BF126" s="349"/>
      <c r="BK126" s="349"/>
    </row>
    <row r="127" spans="2:63">
      <c r="B127" s="258" t="s">
        <v>331</v>
      </c>
      <c r="C127" s="258"/>
      <c r="D127" s="258"/>
      <c r="E127" s="281" t="s">
        <v>125</v>
      </c>
      <c r="F127" s="303">
        <v>15467.476000000001</v>
      </c>
      <c r="G127" s="303">
        <v>13647.771000000001</v>
      </c>
      <c r="H127" s="303">
        <v>93755.710999999996</v>
      </c>
      <c r="I127" s="225">
        <v>0</v>
      </c>
      <c r="J127" s="192">
        <v>243150.20600000001</v>
      </c>
      <c r="K127" s="192">
        <v>18097.534</v>
      </c>
      <c r="L127" s="192">
        <v>10352.403</v>
      </c>
      <c r="M127" s="192">
        <v>-12086.227999999999</v>
      </c>
      <c r="N127" s="226">
        <v>0</v>
      </c>
      <c r="O127" s="192">
        <v>-3531.5430000000001</v>
      </c>
      <c r="P127" s="192">
        <v>-26031.433000000001</v>
      </c>
      <c r="Q127" s="192">
        <v>568.91800000000001</v>
      </c>
      <c r="R127" s="192">
        <v>49010.911999999997</v>
      </c>
      <c r="S127" s="226">
        <v>0</v>
      </c>
      <c r="T127" s="294">
        <v>22436.735000000001</v>
      </c>
      <c r="U127" s="294">
        <v>-38054.741999999998</v>
      </c>
      <c r="V127" s="294">
        <v>43165.853000000003</v>
      </c>
      <c r="W127" s="294">
        <v>108223.223</v>
      </c>
      <c r="X127" s="307">
        <v>0</v>
      </c>
      <c r="Y127" s="294">
        <v>179467</v>
      </c>
      <c r="Z127" s="192">
        <v>22</v>
      </c>
      <c r="AA127" s="294">
        <v>-18880</v>
      </c>
      <c r="AB127" s="294">
        <v>-19650</v>
      </c>
      <c r="AC127" s="294">
        <v>-19650</v>
      </c>
      <c r="AD127" s="192">
        <v>-8745</v>
      </c>
      <c r="AE127" s="294">
        <v>-8745</v>
      </c>
      <c r="AF127" s="226">
        <v>0</v>
      </c>
      <c r="AG127" s="347">
        <v>-14985</v>
      </c>
      <c r="AH127" s="294">
        <v>133688</v>
      </c>
      <c r="AI127" s="294">
        <v>48876</v>
      </c>
      <c r="AJ127" s="294">
        <v>101158</v>
      </c>
      <c r="AK127" s="341" t="s">
        <v>18</v>
      </c>
      <c r="AL127" s="347">
        <v>85341</v>
      </c>
      <c r="AM127" s="294">
        <v>6536</v>
      </c>
      <c r="AN127" s="294">
        <v>12807</v>
      </c>
      <c r="AO127" s="294">
        <v>6709</v>
      </c>
      <c r="AP127" s="393" t="s">
        <v>18</v>
      </c>
      <c r="AQ127" s="294">
        <v>22851</v>
      </c>
      <c r="AR127" s="294">
        <v>59347</v>
      </c>
      <c r="AS127" s="294">
        <v>55128</v>
      </c>
      <c r="AT127" s="294">
        <v>98669</v>
      </c>
      <c r="AU127" s="393" t="s">
        <v>18</v>
      </c>
      <c r="AV127" s="294">
        <v>65759</v>
      </c>
      <c r="AW127" s="393">
        <v>-18003</v>
      </c>
      <c r="AX127" s="294">
        <v>-11448</v>
      </c>
      <c r="AY127" s="294">
        <v>29511</v>
      </c>
      <c r="AZ127" s="393" t="s">
        <v>18</v>
      </c>
      <c r="BA127" s="349">
        <v>-15942</v>
      </c>
      <c r="BB127" s="398">
        <v>-12873</v>
      </c>
      <c r="BC127" s="398">
        <v>60690</v>
      </c>
      <c r="BD127" s="398">
        <v>70976</v>
      </c>
      <c r="BE127" s="393" t="s">
        <v>18</v>
      </c>
      <c r="BF127" s="349">
        <v>145268</v>
      </c>
      <c r="BG127" s="349">
        <v>-47612</v>
      </c>
      <c r="BH127" s="349">
        <v>-2273</v>
      </c>
      <c r="BI127" s="349">
        <v>58319</v>
      </c>
      <c r="BJ127" s="393" t="s">
        <v>18</v>
      </c>
      <c r="BK127" s="349">
        <v>-61633</v>
      </c>
    </row>
    <row r="128" spans="2:63">
      <c r="B128" s="258" t="s">
        <v>332</v>
      </c>
      <c r="C128" s="258"/>
      <c r="D128" s="258"/>
      <c r="E128" s="281" t="s">
        <v>125</v>
      </c>
      <c r="F128" s="288">
        <v>0</v>
      </c>
      <c r="G128" s="288">
        <v>0</v>
      </c>
      <c r="H128" s="288">
        <v>0</v>
      </c>
      <c r="I128" s="225">
        <v>0</v>
      </c>
      <c r="J128" s="192">
        <v>0</v>
      </c>
      <c r="K128" s="192">
        <v>0</v>
      </c>
      <c r="L128" s="192">
        <v>0</v>
      </c>
      <c r="M128" s="192">
        <v>0</v>
      </c>
      <c r="N128" s="226">
        <v>0</v>
      </c>
      <c r="O128" s="192">
        <v>0</v>
      </c>
      <c r="P128" s="192">
        <v>0</v>
      </c>
      <c r="Q128" s="192">
        <v>0</v>
      </c>
      <c r="R128" s="192">
        <v>0</v>
      </c>
      <c r="S128" s="226">
        <v>0</v>
      </c>
      <c r="T128" s="288">
        <v>0</v>
      </c>
      <c r="U128" s="294">
        <v>-17.192</v>
      </c>
      <c r="V128" s="294">
        <v>-18.79</v>
      </c>
      <c r="W128" s="294">
        <v>-57.665999999999997</v>
      </c>
      <c r="X128" s="307">
        <v>0</v>
      </c>
      <c r="Y128" s="294">
        <v>-97.97</v>
      </c>
      <c r="Z128" s="192">
        <v>-18880</v>
      </c>
      <c r="AA128" s="294">
        <v>22</v>
      </c>
      <c r="AB128" s="294">
        <v>82</v>
      </c>
      <c r="AC128" s="294">
        <v>82</v>
      </c>
      <c r="AD128" s="192">
        <v>84</v>
      </c>
      <c r="AE128" s="294">
        <v>84</v>
      </c>
      <c r="AF128" s="226">
        <v>0</v>
      </c>
      <c r="AG128" s="347">
        <v>-279</v>
      </c>
      <c r="AH128" s="294">
        <v>335</v>
      </c>
      <c r="AI128" s="294">
        <v>369</v>
      </c>
      <c r="AJ128" s="294">
        <v>355</v>
      </c>
      <c r="AK128" s="341" t="s">
        <v>18</v>
      </c>
      <c r="AL128" s="347">
        <v>376</v>
      </c>
      <c r="AM128" s="294">
        <v>1</v>
      </c>
      <c r="AN128" s="294">
        <v>-92</v>
      </c>
      <c r="AO128" s="294">
        <v>-33</v>
      </c>
      <c r="AP128" s="393" t="s">
        <v>18</v>
      </c>
      <c r="AQ128" s="294">
        <v>-136</v>
      </c>
      <c r="AR128" s="294">
        <v>126</v>
      </c>
      <c r="AS128" s="294">
        <v>128</v>
      </c>
      <c r="AT128" s="294">
        <v>111</v>
      </c>
      <c r="AU128" s="393" t="s">
        <v>18</v>
      </c>
      <c r="AV128" s="294">
        <v>114</v>
      </c>
      <c r="AW128" s="393">
        <v>1</v>
      </c>
      <c r="AX128" s="294">
        <v>-9</v>
      </c>
      <c r="AY128" s="294">
        <v>-8</v>
      </c>
      <c r="AZ128" s="393" t="s">
        <v>18</v>
      </c>
      <c r="BA128" s="349">
        <v>14</v>
      </c>
      <c r="BB128" s="398">
        <v>4</v>
      </c>
      <c r="BC128" s="398">
        <v>-18</v>
      </c>
      <c r="BD128" s="398">
        <v>-36</v>
      </c>
      <c r="BE128" s="393" t="s">
        <v>18</v>
      </c>
      <c r="BF128" s="349">
        <v>-27</v>
      </c>
      <c r="BG128" s="349">
        <v>-1</v>
      </c>
      <c r="BH128" s="349">
        <v>5</v>
      </c>
      <c r="BI128" s="349">
        <v>-11</v>
      </c>
      <c r="BJ128" s="393" t="s">
        <v>18</v>
      </c>
      <c r="BK128" s="349">
        <v>-12</v>
      </c>
    </row>
    <row r="129" spans="2:63">
      <c r="B129" s="262" t="s">
        <v>333</v>
      </c>
      <c r="C129" s="227"/>
      <c r="D129" s="227"/>
      <c r="E129" s="230" t="s">
        <v>125</v>
      </c>
      <c r="F129" s="231">
        <f>SUM(F72,F103,F125,F127,F128)</f>
        <v>-439629.67799999996</v>
      </c>
      <c r="G129" s="231">
        <f>SUM(G72,G103,G125,G127,G128)</f>
        <v>-395444.908</v>
      </c>
      <c r="H129" s="231">
        <f>SUM(H72,H103,H125,H127,H128)</f>
        <v>-364682.25100000005</v>
      </c>
      <c r="I129" s="364">
        <f>SUM(I127:I128)</f>
        <v>0</v>
      </c>
      <c r="J129" s="232">
        <f>SUM(J72,J103,J125,J127,J128)</f>
        <v>-15727.101999999722</v>
      </c>
      <c r="K129" s="232">
        <f>SUM(K72,K103,K125,K127,K128)</f>
        <v>-222586.43900000001</v>
      </c>
      <c r="L129" s="232">
        <f>SUM(L72,L103,L125,L127,L128)</f>
        <v>719982.19199999981</v>
      </c>
      <c r="M129" s="232">
        <f>SUM(M72,M103,M125,M127,M128)</f>
        <v>52597.976999999955</v>
      </c>
      <c r="N129" s="365">
        <f>SUM(N127:N128)</f>
        <v>0</v>
      </c>
      <c r="O129" s="232">
        <f>SUM(O72,O103,O125,O127,O128)</f>
        <v>97018.371000000043</v>
      </c>
      <c r="P129" s="232">
        <f>SUM(P72,P103,P125,P127,P128)</f>
        <v>-434203.7240000001</v>
      </c>
      <c r="Q129" s="232">
        <f>SUM(Q72,Q103,Q125,Q127,Q128)</f>
        <v>54659.262455309792</v>
      </c>
      <c r="R129" s="232">
        <f>SUM(R72,R103,R125,R127,R128)</f>
        <v>89943.135000000111</v>
      </c>
      <c r="S129" s="365">
        <f>SUM(S127:S128)</f>
        <v>0</v>
      </c>
      <c r="T129" s="232">
        <f>SUM(T72,T103,T125,T127,T128)</f>
        <v>361151.84599999967</v>
      </c>
      <c r="U129" s="232">
        <f>SUM(U72,U103,U125,U127,U128)</f>
        <v>-103663.94500000005</v>
      </c>
      <c r="V129" s="232">
        <f>SUM(V72,V103,V125,V127,V128)</f>
        <v>587597.69799999963</v>
      </c>
      <c r="W129" s="232">
        <f>SUM(W72,W103,W125,W127,W128)</f>
        <v>285360.43299999944</v>
      </c>
      <c r="X129" s="365">
        <f>SUM(X127:X128)</f>
        <v>0</v>
      </c>
      <c r="Y129" s="232">
        <f>SUM(Y72,Y103,Y125,Y127,Y128)+1</f>
        <v>279243.24300000025</v>
      </c>
      <c r="Z129" s="198">
        <f>SUM(Z72,Z103,Z125,Z127,Z128)</f>
        <v>-708458.33060033002</v>
      </c>
      <c r="AA129" s="295">
        <f>SUM(AA72,AA103,AA125,AA127,AA128)</f>
        <v>-708459.19200000004</v>
      </c>
      <c r="AB129" s="295">
        <f>SUM(AB72,AB103,AB125,AB127,AB128)-1</f>
        <v>-646517.98861999996</v>
      </c>
      <c r="AC129" s="295">
        <f>SUM(AC72,AC103,AC125,AC127,AC128)</f>
        <v>-646518</v>
      </c>
      <c r="AD129" s="198">
        <f>SUM(AD72,AD103,AD125,AD127,AD128)</f>
        <v>-759132.69500000007</v>
      </c>
      <c r="AE129" s="295">
        <v>-759133</v>
      </c>
      <c r="AF129" s="365">
        <f>SUM(AF127:AF128)</f>
        <v>0</v>
      </c>
      <c r="AG129" s="350">
        <f>SUM(AG72,AG103,AG125,AG127,AG128)</f>
        <v>-1866027</v>
      </c>
      <c r="AH129" s="295">
        <f>SUM(AH72,AH103,AH125,AH127,AH128)</f>
        <v>165176</v>
      </c>
      <c r="AI129" s="295">
        <f>SUM(AI72,AI103,AI125,AI127,AI128)</f>
        <v>-107710</v>
      </c>
      <c r="AJ129" s="295">
        <v>138565</v>
      </c>
      <c r="AK129" s="343" t="s">
        <v>18</v>
      </c>
      <c r="AL129" s="350">
        <f>SUM(AL72,AL103,AL125,AL127,AL128)</f>
        <v>81412</v>
      </c>
      <c r="AM129" s="295">
        <v>28392</v>
      </c>
      <c r="AN129" s="295">
        <v>299080</v>
      </c>
      <c r="AO129" s="295">
        <v>40193</v>
      </c>
      <c r="AP129" s="397" t="s">
        <v>18</v>
      </c>
      <c r="AQ129" s="350">
        <v>-170015</v>
      </c>
      <c r="AR129" s="295">
        <v>80749</v>
      </c>
      <c r="AS129" s="295">
        <v>-2591</v>
      </c>
      <c r="AT129" s="295">
        <v>233183</v>
      </c>
      <c r="AU129" s="397" t="s">
        <v>18</v>
      </c>
      <c r="AV129" s="350">
        <v>-381376</v>
      </c>
      <c r="AW129" s="402">
        <v>207822</v>
      </c>
      <c r="AX129" s="350">
        <v>307009</v>
      </c>
      <c r="AY129" s="350">
        <f>AY72+AY103+AY125+AY127+AY128</f>
        <v>503645</v>
      </c>
      <c r="AZ129" s="397" t="s">
        <v>18</v>
      </c>
      <c r="BA129" s="350">
        <f>BA72+BA103+BA125+BA127+BA128</f>
        <v>287688</v>
      </c>
      <c r="BB129" s="350">
        <f>BB72+BB103+BB125+BB127+BB128</f>
        <v>-213579</v>
      </c>
      <c r="BC129" s="350">
        <f>BC72+BC103+BC125+BC127+BC128</f>
        <v>640936</v>
      </c>
      <c r="BD129" s="350">
        <f>BD72+BD103+BD125+BD127+BD128</f>
        <v>212458</v>
      </c>
      <c r="BE129" s="397" t="s">
        <v>18</v>
      </c>
      <c r="BF129" s="350">
        <f>BF72+BF103+BF125+BF127+BF128</f>
        <v>165578</v>
      </c>
      <c r="BG129" s="350">
        <f>BG72+BG103+BG125+BG127+BG128</f>
        <v>572868</v>
      </c>
      <c r="BH129" s="350">
        <f>BH72+BH103+BH125+BH127+BH128</f>
        <v>584176</v>
      </c>
      <c r="BI129" s="350">
        <f>BI72+BI103+BI125+BI127+BI128</f>
        <v>422921</v>
      </c>
      <c r="BJ129" s="397" t="s">
        <v>18</v>
      </c>
      <c r="BK129" s="350">
        <v>-18266</v>
      </c>
    </row>
    <row r="130" spans="2:63">
      <c r="B130" s="258"/>
      <c r="C130" s="258"/>
      <c r="D130" s="258"/>
      <c r="E130" s="281"/>
      <c r="F130" s="303"/>
      <c r="G130" s="303"/>
      <c r="H130" s="303"/>
      <c r="I130" s="303"/>
      <c r="J130" s="407"/>
      <c r="K130" s="192"/>
      <c r="L130" s="192"/>
      <c r="M130" s="192"/>
      <c r="N130" s="192"/>
      <c r="O130" s="407"/>
      <c r="P130" s="192"/>
      <c r="Q130" s="192"/>
      <c r="R130" s="192"/>
      <c r="S130" s="192"/>
      <c r="T130" s="407"/>
      <c r="U130" s="192"/>
      <c r="V130" s="192"/>
      <c r="W130" s="192"/>
      <c r="X130" s="192"/>
      <c r="Y130" s="407"/>
      <c r="Z130" s="192"/>
      <c r="AA130" s="192"/>
      <c r="AB130" s="192"/>
      <c r="AC130" s="192"/>
      <c r="AD130" s="192"/>
      <c r="AE130" s="192"/>
      <c r="AF130" s="192"/>
      <c r="AG130" s="409"/>
      <c r="AH130" s="192"/>
      <c r="AI130" s="192"/>
      <c r="AJ130" s="192"/>
      <c r="AK130" s="342"/>
      <c r="AL130" s="409"/>
      <c r="AM130" s="192"/>
      <c r="AN130" s="192"/>
      <c r="AO130" s="192"/>
      <c r="AP130" s="398"/>
      <c r="AQ130" s="192"/>
      <c r="AR130" s="192"/>
      <c r="AS130" s="192"/>
      <c r="AT130" s="345"/>
      <c r="AU130" s="401" t="s">
        <v>18</v>
      </c>
      <c r="AV130" s="407"/>
      <c r="AW130" s="401"/>
      <c r="AZ130" s="391"/>
      <c r="BA130" s="349"/>
      <c r="BB130" s="398"/>
      <c r="BF130" s="349"/>
      <c r="BK130" s="349"/>
    </row>
    <row r="131" spans="2:63">
      <c r="B131" s="258" t="s">
        <v>335</v>
      </c>
      <c r="C131" s="258"/>
      <c r="D131" s="258"/>
      <c r="E131" s="281" t="s">
        <v>125</v>
      </c>
      <c r="F131" s="303">
        <v>826443.71799999999</v>
      </c>
      <c r="G131" s="303">
        <v>826443.71799999999</v>
      </c>
      <c r="H131" s="303">
        <v>826443.71799999999</v>
      </c>
      <c r="I131" s="225">
        <v>0</v>
      </c>
      <c r="J131" s="192">
        <v>826443.71799999999</v>
      </c>
      <c r="K131" s="192">
        <v>808434.13899999997</v>
      </c>
      <c r="L131" s="192">
        <v>808424.13899999997</v>
      </c>
      <c r="M131" s="192">
        <v>808434.13899999997</v>
      </c>
      <c r="N131" s="226">
        <v>0</v>
      </c>
      <c r="O131" s="192">
        <v>808434.13899999997</v>
      </c>
      <c r="P131" s="192">
        <v>905452.51100000006</v>
      </c>
      <c r="Q131" s="192">
        <v>905452.51100000006</v>
      </c>
      <c r="R131" s="192">
        <v>905452.51100000006</v>
      </c>
      <c r="S131" s="226">
        <v>0</v>
      </c>
      <c r="T131" s="294">
        <v>905452.51100000006</v>
      </c>
      <c r="U131" s="294">
        <v>1266604.8149999999</v>
      </c>
      <c r="V131" s="294">
        <v>1266604.8149999999</v>
      </c>
      <c r="W131" s="294">
        <v>1266604.8149999999</v>
      </c>
      <c r="X131" s="307">
        <v>0</v>
      </c>
      <c r="Y131" s="294">
        <v>1266604.8149999999</v>
      </c>
      <c r="Z131" s="192">
        <v>1545848</v>
      </c>
      <c r="AA131" s="303">
        <v>1545848</v>
      </c>
      <c r="AB131" s="303">
        <v>1545848</v>
      </c>
      <c r="AC131" s="303">
        <v>1545848</v>
      </c>
      <c r="AD131" s="192">
        <v>1545848</v>
      </c>
      <c r="AE131" s="303">
        <v>1545848</v>
      </c>
      <c r="AF131" s="226">
        <v>0</v>
      </c>
      <c r="AG131" s="348">
        <v>1545848</v>
      </c>
      <c r="AH131" s="303">
        <v>1064452</v>
      </c>
      <c r="AI131" s="303">
        <v>1064452</v>
      </c>
      <c r="AJ131" s="303">
        <v>1064452</v>
      </c>
      <c r="AK131" s="340" t="s">
        <v>18</v>
      </c>
      <c r="AL131" s="348">
        <v>1064452</v>
      </c>
      <c r="AM131" s="303">
        <v>1145864</v>
      </c>
      <c r="AN131" s="303">
        <v>1145864</v>
      </c>
      <c r="AO131" s="303">
        <v>1145864</v>
      </c>
      <c r="AP131" s="394" t="s">
        <v>18</v>
      </c>
      <c r="AQ131" s="303">
        <v>1145864</v>
      </c>
      <c r="AR131" s="303">
        <v>975849</v>
      </c>
      <c r="AS131" s="303">
        <v>975849</v>
      </c>
      <c r="AT131" s="303">
        <v>1140550</v>
      </c>
      <c r="AU131" s="394" t="s">
        <v>18</v>
      </c>
      <c r="AV131" s="303">
        <v>1144193</v>
      </c>
      <c r="AW131" s="394">
        <v>762817</v>
      </c>
      <c r="AX131" s="303">
        <v>762817</v>
      </c>
      <c r="AY131" s="303">
        <v>762817</v>
      </c>
      <c r="AZ131" s="394" t="s">
        <v>18</v>
      </c>
      <c r="BA131" s="349">
        <v>763185</v>
      </c>
      <c r="BB131" s="398">
        <v>1050873</v>
      </c>
      <c r="BC131" s="398">
        <v>1050873</v>
      </c>
      <c r="BD131" s="398">
        <v>1050873</v>
      </c>
      <c r="BF131" s="349">
        <v>1050873</v>
      </c>
      <c r="BG131" s="469">
        <v>1216451</v>
      </c>
      <c r="BH131" s="469">
        <v>1216451</v>
      </c>
      <c r="BI131" s="469">
        <v>1216451</v>
      </c>
      <c r="BJ131" s="263" t="s">
        <v>18</v>
      </c>
      <c r="BK131" s="349">
        <v>1216451</v>
      </c>
    </row>
    <row r="132" spans="2:63">
      <c r="B132" s="262" t="s">
        <v>334</v>
      </c>
      <c r="C132" s="227"/>
      <c r="D132" s="227"/>
      <c r="E132" s="230" t="s">
        <v>125</v>
      </c>
      <c r="F132" s="231">
        <f t="shared" ref="F132:R132" si="16">SUM(F129:F131)</f>
        <v>386814.04000000004</v>
      </c>
      <c r="G132" s="231">
        <f t="shared" si="16"/>
        <v>430998.81</v>
      </c>
      <c r="H132" s="231">
        <f t="shared" si="16"/>
        <v>461761.46699999995</v>
      </c>
      <c r="I132" s="364">
        <f>SUM(I129:I131)</f>
        <v>0</v>
      </c>
      <c r="J132" s="232">
        <f t="shared" si="16"/>
        <v>810716.61600000027</v>
      </c>
      <c r="K132" s="232">
        <f t="shared" si="16"/>
        <v>585847.69999999995</v>
      </c>
      <c r="L132" s="232">
        <f t="shared" si="16"/>
        <v>1528406.3309999998</v>
      </c>
      <c r="M132" s="232">
        <f t="shared" si="16"/>
        <v>861032.11599999992</v>
      </c>
      <c r="N132" s="365">
        <f>SUM(N129:N131)</f>
        <v>0</v>
      </c>
      <c r="O132" s="232">
        <f t="shared" si="16"/>
        <v>905452.51</v>
      </c>
      <c r="P132" s="232">
        <f t="shared" si="16"/>
        <v>471248.78699999995</v>
      </c>
      <c r="Q132" s="232">
        <f t="shared" si="16"/>
        <v>960111.7734553098</v>
      </c>
      <c r="R132" s="232">
        <f t="shared" si="16"/>
        <v>995395.64600000018</v>
      </c>
      <c r="S132" s="365">
        <f>SUM(S129:S131)</f>
        <v>0</v>
      </c>
      <c r="T132" s="232">
        <f>SUM(T129:T131)+1</f>
        <v>1266605.3569999998</v>
      </c>
      <c r="U132" s="232">
        <f t="shared" ref="U132:Z132" si="17">SUM(U129:U131)</f>
        <v>1162940.8699999999</v>
      </c>
      <c r="V132" s="232">
        <f t="shared" si="17"/>
        <v>1854202.5129999996</v>
      </c>
      <c r="W132" s="232">
        <f t="shared" si="17"/>
        <v>1551965.2479999994</v>
      </c>
      <c r="X132" s="365">
        <f t="shared" si="17"/>
        <v>0</v>
      </c>
      <c r="Y132" s="232">
        <f t="shared" si="17"/>
        <v>1545848.0580000002</v>
      </c>
      <c r="Z132" s="198">
        <f t="shared" si="17"/>
        <v>837389.66939966998</v>
      </c>
      <c r="AA132" s="295">
        <f>SUM(AA129:AA131)</f>
        <v>837388.80799999996</v>
      </c>
      <c r="AB132" s="295">
        <f>SUM(AB129:AB131)</f>
        <v>899330.01138000004</v>
      </c>
      <c r="AC132" s="295">
        <v>899330</v>
      </c>
      <c r="AD132" s="198">
        <f>SUM(AD129:AD131)</f>
        <v>786715.30499999993</v>
      </c>
      <c r="AE132" s="295">
        <v>786715</v>
      </c>
      <c r="AF132" s="367">
        <f>SUM(AF129:AF131)</f>
        <v>0</v>
      </c>
      <c r="AG132" s="350">
        <f>SUM(AG129:AG131)</f>
        <v>-320179</v>
      </c>
      <c r="AH132" s="295">
        <f>SUM(AH129:AH131)</f>
        <v>1229628</v>
      </c>
      <c r="AI132" s="295">
        <f>SUM(AI129:AI131)</f>
        <v>956742</v>
      </c>
      <c r="AJ132" s="295">
        <v>1203017</v>
      </c>
      <c r="AK132" s="343" t="s">
        <v>18</v>
      </c>
      <c r="AL132" s="350">
        <f>SUM(AL129:AL131)</f>
        <v>1145864</v>
      </c>
      <c r="AM132" s="295">
        <v>1174256</v>
      </c>
      <c r="AN132" s="295">
        <v>1444944</v>
      </c>
      <c r="AO132" s="295">
        <v>1186057</v>
      </c>
      <c r="AP132" s="397" t="s">
        <v>18</v>
      </c>
      <c r="AQ132" s="350">
        <v>975849</v>
      </c>
      <c r="AR132" s="295">
        <v>1056598</v>
      </c>
      <c r="AS132" s="295">
        <v>973258</v>
      </c>
      <c r="AT132" s="295">
        <v>1373733</v>
      </c>
      <c r="AU132" s="397" t="s">
        <v>18</v>
      </c>
      <c r="AV132" s="350">
        <v>762817</v>
      </c>
      <c r="AW132" s="402">
        <v>970639</v>
      </c>
      <c r="AX132" s="346">
        <f>AX129+AX131</f>
        <v>1069826</v>
      </c>
      <c r="AY132" s="346">
        <f>AY129+AY131</f>
        <v>1266462</v>
      </c>
      <c r="AZ132" s="397" t="s">
        <v>18</v>
      </c>
      <c r="BA132" s="346">
        <f>BA129+BA131</f>
        <v>1050873</v>
      </c>
      <c r="BB132" s="446">
        <v>837294</v>
      </c>
      <c r="BC132" s="346">
        <f>BC129+BC131</f>
        <v>1691809</v>
      </c>
      <c r="BD132" s="346">
        <f>BD129+BD131</f>
        <v>1263331</v>
      </c>
      <c r="BE132" s="397" t="s">
        <v>18</v>
      </c>
      <c r="BF132" s="346">
        <f>BF129+BF131</f>
        <v>1216451</v>
      </c>
      <c r="BG132" s="346">
        <f>BG129+BG131</f>
        <v>1789319</v>
      </c>
      <c r="BH132" s="346">
        <f>BH129+BH131</f>
        <v>1800627</v>
      </c>
      <c r="BI132" s="346">
        <f>BI129+BI131</f>
        <v>1639372</v>
      </c>
      <c r="BJ132" s="397" t="s">
        <v>18</v>
      </c>
      <c r="BK132" s="346">
        <v>1198185</v>
      </c>
    </row>
    <row r="133" spans="2:63">
      <c r="AH133" s="55"/>
      <c r="AI133" s="55"/>
      <c r="AJ133" s="55"/>
      <c r="AK133" s="55"/>
    </row>
    <row r="136" spans="2:63">
      <c r="C136" s="33"/>
    </row>
  </sheetData>
  <pageMargins left="0.25" right="0.25"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F25B8-2451-42BA-B8A8-03AB696BB6A3}">
  <sheetPr>
    <pageSetUpPr fitToPage="1"/>
  </sheetPr>
  <dimension ref="A1:BF120"/>
  <sheetViews>
    <sheetView showGridLines="0" zoomScaleNormal="100" workbookViewId="0">
      <selection activeCell="BJ18" sqref="BJ18"/>
    </sheetView>
  </sheetViews>
  <sheetFormatPr defaultColWidth="8.6640625" defaultRowHeight="13.2" outlineLevelCol="1"/>
  <cols>
    <col min="1" max="1" width="2.44140625" style="252" customWidth="1"/>
    <col min="2" max="2" width="49.5546875" style="252" customWidth="1"/>
    <col min="3" max="3" width="17" style="277" customWidth="1"/>
    <col min="4" max="7" width="15.33203125" style="257" hidden="1" customWidth="1" outlineLevel="1"/>
    <col min="8" max="8" width="13" style="254" bestFit="1" customWidth="1" collapsed="1"/>
    <col min="9" max="12" width="14.5546875" style="252" hidden="1" customWidth="1" outlineLevel="1"/>
    <col min="13" max="13" width="13" style="254" bestFit="1" customWidth="1" collapsed="1"/>
    <col min="14" max="17" width="14.5546875" style="252" hidden="1" customWidth="1" outlineLevel="1"/>
    <col min="18" max="18" width="13" style="254" bestFit="1" customWidth="1" collapsed="1"/>
    <col min="19" max="21" width="15.5546875" style="252" hidden="1" customWidth="1" outlineLevel="1"/>
    <col min="22" max="22" width="11.109375" style="252" hidden="1" customWidth="1" outlineLevel="1"/>
    <col min="23" max="23" width="13" style="254" bestFit="1" customWidth="1" collapsed="1"/>
    <col min="24" max="27" width="13" style="254" hidden="1" customWidth="1" outlineLevel="1"/>
    <col min="28" max="28" width="13" style="254" bestFit="1" customWidth="1" collapsed="1"/>
    <col min="29" max="29" width="12.5546875" style="254" hidden="1" customWidth="1" outlineLevel="1"/>
    <col min="30" max="31" width="12.5546875" style="252" hidden="1" customWidth="1" outlineLevel="1"/>
    <col min="32" max="32" width="13.33203125" style="252" hidden="1" customWidth="1" outlineLevel="1"/>
    <col min="33" max="33" width="13" style="254" bestFit="1" customWidth="1" collapsed="1"/>
    <col min="34" max="34" width="13" style="252" hidden="1" customWidth="1" outlineLevel="1"/>
    <col min="35" max="36" width="11.6640625" style="252" hidden="1" customWidth="1" outlineLevel="1"/>
    <col min="37" max="37" width="10.88671875" style="252" hidden="1" customWidth="1" outlineLevel="1"/>
    <col min="38" max="38" width="12" style="252" bestFit="1" customWidth="1" collapsed="1"/>
    <col min="39" max="39" width="11.109375" style="252" hidden="1" customWidth="1" outlineLevel="1"/>
    <col min="40" max="40" width="12.109375" style="252" hidden="1" customWidth="1" outlineLevel="1"/>
    <col min="41" max="41" width="11.109375" style="252" hidden="1" customWidth="1" outlineLevel="1"/>
    <col min="42" max="42" width="10.88671875" style="252" hidden="1" customWidth="1" outlineLevel="1"/>
    <col min="43" max="43" width="11.88671875" style="252" bestFit="1" customWidth="1" collapsed="1"/>
    <col min="44" max="45" width="11.109375" style="252" hidden="1" customWidth="1" outlineLevel="1"/>
    <col min="46" max="47" width="10.88671875" style="252" hidden="1" customWidth="1" outlineLevel="1"/>
    <col min="48" max="48" width="11.88671875" style="252" bestFit="1" customWidth="1" collapsed="1"/>
    <col min="49" max="51" width="11.109375" style="252" hidden="1" customWidth="1" outlineLevel="1"/>
    <col min="52" max="52" width="12.109375" style="252" hidden="1" customWidth="1" outlineLevel="1"/>
    <col min="53" max="53" width="11.88671875" style="252" bestFit="1" customWidth="1" collapsed="1"/>
    <col min="54" max="54" width="10.88671875" style="252" hidden="1" customWidth="1" outlineLevel="1"/>
    <col min="55" max="55" width="12.109375" style="252" hidden="1" customWidth="1" outlineLevel="1"/>
    <col min="56" max="56" width="10.88671875" style="252" hidden="1" customWidth="1" outlineLevel="1"/>
    <col min="57" max="57" width="12.109375" style="252" hidden="1" customWidth="1" outlineLevel="1"/>
    <col min="58" max="58" width="11.88671875" style="252" bestFit="1" customWidth="1" collapsed="1"/>
    <col min="59" max="16384" width="8.6640625" style="252"/>
  </cols>
  <sheetData>
    <row r="1" spans="1:58">
      <c r="B1" s="14"/>
      <c r="C1" s="78"/>
      <c r="D1" s="276" t="s">
        <v>55</v>
      </c>
      <c r="E1" s="276" t="s">
        <v>56</v>
      </c>
      <c r="F1" s="276" t="s">
        <v>57</v>
      </c>
      <c r="G1" s="276" t="s">
        <v>58</v>
      </c>
      <c r="H1" s="76">
        <v>2015</v>
      </c>
      <c r="I1" s="276" t="s">
        <v>59</v>
      </c>
      <c r="J1" s="276" t="s">
        <v>60</v>
      </c>
      <c r="K1" s="276" t="s">
        <v>61</v>
      </c>
      <c r="L1" s="276" t="s">
        <v>62</v>
      </c>
      <c r="M1" s="76">
        <v>2016</v>
      </c>
      <c r="N1" s="276" t="s">
        <v>63</v>
      </c>
      <c r="O1" s="276" t="s">
        <v>64</v>
      </c>
      <c r="P1" s="276" t="s">
        <v>65</v>
      </c>
      <c r="Q1" s="276" t="s">
        <v>66</v>
      </c>
      <c r="R1" s="76">
        <v>2017</v>
      </c>
      <c r="S1" s="276" t="s">
        <v>67</v>
      </c>
      <c r="T1" s="276" t="s">
        <v>68</v>
      </c>
      <c r="U1" s="276" t="s">
        <v>69</v>
      </c>
      <c r="V1" s="276" t="s">
        <v>70</v>
      </c>
      <c r="W1" s="76">
        <v>2018</v>
      </c>
      <c r="X1" s="276" t="s">
        <v>71</v>
      </c>
      <c r="Y1" s="276" t="s">
        <v>72</v>
      </c>
      <c r="Z1" s="276" t="s">
        <v>73</v>
      </c>
      <c r="AA1" s="276" t="s">
        <v>74</v>
      </c>
      <c r="AB1" s="76">
        <v>2019</v>
      </c>
      <c r="AC1" s="276" t="s">
        <v>75</v>
      </c>
      <c r="AD1" s="276" t="s">
        <v>76</v>
      </c>
      <c r="AE1" s="276" t="s">
        <v>77</v>
      </c>
      <c r="AF1" s="276" t="s">
        <v>78</v>
      </c>
      <c r="AG1" s="76">
        <v>2020</v>
      </c>
      <c r="AH1" s="276" t="s">
        <v>54</v>
      </c>
      <c r="AI1" s="276" t="s">
        <v>22</v>
      </c>
      <c r="AJ1" s="276" t="s">
        <v>350</v>
      </c>
      <c r="AK1" s="276" t="s">
        <v>352</v>
      </c>
      <c r="AL1" s="76">
        <v>2021</v>
      </c>
      <c r="AM1" s="276" t="s">
        <v>356</v>
      </c>
      <c r="AN1" s="276" t="s">
        <v>360</v>
      </c>
      <c r="AO1" s="276" t="s">
        <v>364</v>
      </c>
      <c r="AP1" s="276" t="s">
        <v>368</v>
      </c>
      <c r="AQ1" s="76">
        <v>2022</v>
      </c>
      <c r="AR1" s="276" t="s">
        <v>370</v>
      </c>
      <c r="AS1" s="276" t="s">
        <v>382</v>
      </c>
      <c r="AT1" s="276" t="s">
        <v>387</v>
      </c>
      <c r="AU1" s="276" t="s">
        <v>392</v>
      </c>
      <c r="AV1" s="76">
        <v>2023</v>
      </c>
      <c r="AW1" s="276" t="s">
        <v>400</v>
      </c>
      <c r="AX1" s="276" t="s">
        <v>404</v>
      </c>
      <c r="AY1" s="276" t="s">
        <v>428</v>
      </c>
      <c r="AZ1" s="276" t="s">
        <v>431</v>
      </c>
      <c r="BA1" s="219">
        <v>2024</v>
      </c>
      <c r="BB1" s="276" t="s">
        <v>433</v>
      </c>
      <c r="BC1" s="276" t="s">
        <v>464</v>
      </c>
      <c r="BD1" s="276" t="s">
        <v>468</v>
      </c>
      <c r="BE1" s="276" t="s">
        <v>472</v>
      </c>
      <c r="BF1" s="219">
        <v>2025</v>
      </c>
    </row>
    <row r="2" spans="1:58">
      <c r="B2" s="252" t="s">
        <v>53</v>
      </c>
      <c r="C2" s="277" t="s">
        <v>347</v>
      </c>
      <c r="D2" s="274">
        <v>53.93634920634922</v>
      </c>
      <c r="E2" s="296">
        <v>61.875</v>
      </c>
      <c r="F2" s="296">
        <v>50.434999999999995</v>
      </c>
      <c r="G2" s="296">
        <v>43.764296875000021</v>
      </c>
      <c r="H2" s="143">
        <v>52.37003937007875</v>
      </c>
      <c r="I2" s="296">
        <v>33.939193548387088</v>
      </c>
      <c r="J2" s="296">
        <v>45.5886507936508</v>
      </c>
      <c r="K2" s="296">
        <v>45.858923076923098</v>
      </c>
      <c r="L2" s="296">
        <v>49.326984126984122</v>
      </c>
      <c r="M2" s="143">
        <v>43.734169960474318</v>
      </c>
      <c r="N2" s="296">
        <v>53.692187500000017</v>
      </c>
      <c r="O2" s="296">
        <v>49.641393442622963</v>
      </c>
      <c r="P2" s="296">
        <v>52.077187499999994</v>
      </c>
      <c r="Q2" s="296">
        <v>61.256825396825377</v>
      </c>
      <c r="R2" s="143">
        <v>54.192638888888901</v>
      </c>
      <c r="S2" s="296">
        <v>66.819841269841262</v>
      </c>
      <c r="T2" s="296">
        <v>74.393306451612901</v>
      </c>
      <c r="U2" s="296">
        <v>75.162343750000005</v>
      </c>
      <c r="V2" s="296">
        <v>68.87</v>
      </c>
      <c r="W2" s="143">
        <v>71.31</v>
      </c>
      <c r="X2" s="296">
        <v>63.13</v>
      </c>
      <c r="Y2" s="161">
        <v>68.861229508196715</v>
      </c>
      <c r="Z2" s="171">
        <v>62</v>
      </c>
      <c r="AA2" s="161">
        <v>63.084531249999984</v>
      </c>
      <c r="AB2" s="254">
        <v>64.209999999999994</v>
      </c>
      <c r="AC2" s="252">
        <v>50.7</v>
      </c>
      <c r="AD2" s="274">
        <v>29.556229508196722</v>
      </c>
      <c r="AE2" s="274">
        <v>42.944923076923082</v>
      </c>
      <c r="AF2" s="274">
        <v>44.162812500000008</v>
      </c>
      <c r="AG2" s="94">
        <v>41.838346456692925</v>
      </c>
      <c r="AH2" s="274">
        <v>61.122301587301592</v>
      </c>
      <c r="AI2" s="274">
        <v>68.967459016393434</v>
      </c>
      <c r="AJ2" s="274">
        <v>67.915687830687858</v>
      </c>
      <c r="AK2" s="252">
        <v>70.91</v>
      </c>
      <c r="AL2" s="94">
        <v>67.22886210859572</v>
      </c>
      <c r="AM2" s="274">
        <v>102.23</v>
      </c>
      <c r="AN2" s="252">
        <v>113.93</v>
      </c>
      <c r="AO2" s="257">
        <v>105.51</v>
      </c>
      <c r="AP2" s="257">
        <v>88.87</v>
      </c>
      <c r="AQ2" s="94">
        <v>101.31667999999998</v>
      </c>
      <c r="AR2" s="274">
        <v>81.170468750000026</v>
      </c>
      <c r="AS2" s="274">
        <v>79.66</v>
      </c>
      <c r="AT2" s="274">
        <v>86.75</v>
      </c>
      <c r="AU2" s="274">
        <v>84.337301587301582</v>
      </c>
      <c r="AV2" s="94">
        <v>82.642290836653416</v>
      </c>
      <c r="AW2" s="274">
        <v>83.161031746031725</v>
      </c>
      <c r="AX2" s="447">
        <v>84.97</v>
      </c>
      <c r="AY2" s="274">
        <v>80.34</v>
      </c>
      <c r="AZ2" s="252">
        <v>74.73</v>
      </c>
      <c r="BA2" s="254">
        <v>80.760000000000005</v>
      </c>
      <c r="BB2" s="382">
        <v>75.73</v>
      </c>
      <c r="BC2" s="382">
        <v>67.88</v>
      </c>
      <c r="BD2" s="382">
        <v>69.13</v>
      </c>
      <c r="BE2" s="252">
        <v>63.73</v>
      </c>
      <c r="BF2" s="254">
        <v>69.099999999999994</v>
      </c>
    </row>
    <row r="3" spans="1:58">
      <c r="B3" s="255" t="s">
        <v>148</v>
      </c>
      <c r="C3" s="277" t="s">
        <v>470</v>
      </c>
      <c r="D3" s="274">
        <v>184.57788888888882</v>
      </c>
      <c r="E3" s="274">
        <v>185.86153846153843</v>
      </c>
      <c r="F3" s="274">
        <v>216.91630434782604</v>
      </c>
      <c r="G3" s="274">
        <v>300.43565217391313</v>
      </c>
      <c r="H3" s="94">
        <v>222.25147945205487</v>
      </c>
      <c r="I3" s="274">
        <v>355.11813186813185</v>
      </c>
      <c r="J3" s="274">
        <v>335.57999999999993</v>
      </c>
      <c r="K3" s="274">
        <v>341.33826086956515</v>
      </c>
      <c r="L3" s="274">
        <v>335.07271739130442</v>
      </c>
      <c r="M3" s="94">
        <v>341.75775956284201</v>
      </c>
      <c r="N3" s="274">
        <v>322.5292222222223</v>
      </c>
      <c r="O3" s="274">
        <v>315.00670329670334</v>
      </c>
      <c r="P3" s="274">
        <v>332.17956521739148</v>
      </c>
      <c r="Q3" s="274">
        <v>334.4015217391306</v>
      </c>
      <c r="R3" s="94">
        <v>326.07863013698676</v>
      </c>
      <c r="S3" s="274">
        <v>323.30644444444448</v>
      </c>
      <c r="T3" s="274">
        <v>329.62934065934064</v>
      </c>
      <c r="U3" s="274">
        <v>355.89945652173907</v>
      </c>
      <c r="V3" s="274">
        <v>369.83</v>
      </c>
      <c r="W3" s="94">
        <v>344.71</v>
      </c>
      <c r="X3" s="274">
        <v>378.04</v>
      </c>
      <c r="Y3" s="299">
        <v>379.14</v>
      </c>
      <c r="Z3" s="299">
        <v>385.77</v>
      </c>
      <c r="AA3" s="299">
        <v>386.85849462365593</v>
      </c>
      <c r="AB3" s="201">
        <v>382.86536986301365</v>
      </c>
      <c r="AC3" s="299">
        <v>391.72</v>
      </c>
      <c r="AD3" s="299">
        <v>417.69131868131882</v>
      </c>
      <c r="AE3" s="299">
        <v>418.19054347826108</v>
      </c>
      <c r="AF3" s="299">
        <v>426.05826086956529</v>
      </c>
      <c r="AG3" s="201">
        <v>413.46338797814178</v>
      </c>
      <c r="AH3" s="299">
        <v>419.93822222222207</v>
      </c>
      <c r="AI3" s="299">
        <v>428.44560439560468</v>
      </c>
      <c r="AJ3" s="299">
        <v>424.70391941391995</v>
      </c>
      <c r="AK3" s="252">
        <v>426.06</v>
      </c>
      <c r="AL3" s="94">
        <v>424.78693650793667</v>
      </c>
      <c r="AM3" s="299">
        <v>457.41</v>
      </c>
      <c r="AN3" s="252">
        <v>442.8</v>
      </c>
      <c r="AO3" s="274">
        <v>458.60336996336929</v>
      </c>
      <c r="AP3" s="274">
        <v>467.84739130434792</v>
      </c>
      <c r="AQ3" s="201">
        <v>460.93336986301358</v>
      </c>
      <c r="AR3" s="299">
        <v>454.8183333333335</v>
      </c>
      <c r="AS3" s="382">
        <v>448.82</v>
      </c>
      <c r="AT3" s="382">
        <v>455.27</v>
      </c>
      <c r="AU3" s="274">
        <v>465.93182795698937</v>
      </c>
      <c r="AV3" s="94">
        <v>456.21369863013626</v>
      </c>
      <c r="AW3" s="274">
        <v>450.18373626373619</v>
      </c>
      <c r="AX3" s="382">
        <v>448</v>
      </c>
      <c r="AY3" s="274">
        <v>477.97</v>
      </c>
      <c r="AZ3" s="252">
        <v>500.63</v>
      </c>
      <c r="BA3" s="254">
        <v>469.31</v>
      </c>
      <c r="BB3" s="274">
        <v>510.05</v>
      </c>
      <c r="BC3" s="274">
        <v>514.01604395604386</v>
      </c>
      <c r="BD3" s="274">
        <v>536.52</v>
      </c>
      <c r="BE3" s="252">
        <v>524.34</v>
      </c>
      <c r="BF3" s="254">
        <v>521.30999999999995</v>
      </c>
    </row>
    <row r="4" spans="1:58">
      <c r="B4" s="17" t="s">
        <v>149</v>
      </c>
      <c r="C4" s="481" t="s">
        <v>470</v>
      </c>
      <c r="D4" s="275">
        <v>185.65</v>
      </c>
      <c r="E4" s="275">
        <v>186.2</v>
      </c>
      <c r="F4" s="275">
        <v>270.39999999999998</v>
      </c>
      <c r="G4" s="275">
        <v>339.47</v>
      </c>
      <c r="H4" s="95">
        <v>339.47</v>
      </c>
      <c r="I4" s="275">
        <v>343.06</v>
      </c>
      <c r="J4" s="275">
        <v>338.87</v>
      </c>
      <c r="K4" s="275">
        <v>334.93</v>
      </c>
      <c r="L4" s="275">
        <v>333.29</v>
      </c>
      <c r="M4" s="95">
        <v>333.29</v>
      </c>
      <c r="N4" s="275">
        <v>314.79000000000002</v>
      </c>
      <c r="O4" s="275">
        <v>321.45999999999998</v>
      </c>
      <c r="P4" s="275">
        <v>341.19</v>
      </c>
      <c r="Q4" s="275">
        <v>332.33</v>
      </c>
      <c r="R4" s="95">
        <v>332.33</v>
      </c>
      <c r="S4" s="275">
        <v>318.31</v>
      </c>
      <c r="T4" s="275">
        <v>341.08</v>
      </c>
      <c r="U4" s="275">
        <v>363.07</v>
      </c>
      <c r="V4" s="275">
        <v>384.2</v>
      </c>
      <c r="W4" s="95">
        <v>384.2</v>
      </c>
      <c r="X4" s="275">
        <v>380.04</v>
      </c>
      <c r="Y4" s="275">
        <v>380.53</v>
      </c>
      <c r="Z4" s="275">
        <v>387.63</v>
      </c>
      <c r="AA4" s="202">
        <v>382.59</v>
      </c>
      <c r="AB4" s="95">
        <v>382.59</v>
      </c>
      <c r="AC4" s="275">
        <v>447.67</v>
      </c>
      <c r="AD4" s="275">
        <v>403.93</v>
      </c>
      <c r="AE4" s="275">
        <v>431.82</v>
      </c>
      <c r="AF4" s="275">
        <v>420.91</v>
      </c>
      <c r="AG4" s="95">
        <v>420.91</v>
      </c>
      <c r="AH4" s="275">
        <v>424.89</v>
      </c>
      <c r="AI4" s="275">
        <v>427.89</v>
      </c>
      <c r="AJ4" s="275">
        <v>425.7</v>
      </c>
      <c r="AK4" s="275">
        <v>431.8</v>
      </c>
      <c r="AL4" s="95">
        <v>431.8</v>
      </c>
      <c r="AM4" s="275">
        <v>466.31</v>
      </c>
      <c r="AN4" s="275">
        <v>470.34</v>
      </c>
      <c r="AO4" s="275">
        <v>476.71</v>
      </c>
      <c r="AP4" s="275">
        <v>462.65</v>
      </c>
      <c r="AQ4" s="95">
        <v>462.65</v>
      </c>
      <c r="AR4" s="275">
        <v>451.71</v>
      </c>
      <c r="AS4" s="275">
        <v>452.51</v>
      </c>
      <c r="AT4" s="275">
        <v>474.47</v>
      </c>
      <c r="AU4" s="275">
        <v>454.56</v>
      </c>
      <c r="AV4" s="429">
        <v>454.56</v>
      </c>
      <c r="AW4" s="438">
        <v>446.78</v>
      </c>
      <c r="AX4" s="275">
        <v>471.46</v>
      </c>
      <c r="AY4" s="319">
        <v>481.19</v>
      </c>
      <c r="AZ4" s="319">
        <v>525.11</v>
      </c>
      <c r="BA4" s="456">
        <v>525.11</v>
      </c>
      <c r="BB4" s="275">
        <v>504.44</v>
      </c>
      <c r="BC4" s="275">
        <v>519.64</v>
      </c>
      <c r="BD4" s="275">
        <v>549.05999999999995</v>
      </c>
      <c r="BE4" s="319">
        <v>505.53</v>
      </c>
      <c r="BF4" s="456">
        <v>505.53</v>
      </c>
    </row>
    <row r="5" spans="1:58">
      <c r="Y5" s="252"/>
      <c r="Z5" s="252"/>
      <c r="AA5" s="252"/>
      <c r="AB5" s="252"/>
      <c r="AC5" s="252"/>
      <c r="AG5" s="252"/>
    </row>
    <row r="6" spans="1:58">
      <c r="Y6" s="252"/>
      <c r="Z6" s="252"/>
      <c r="AA6" s="252"/>
      <c r="AB6" s="252"/>
      <c r="AC6" s="252"/>
      <c r="AG6" s="252"/>
    </row>
    <row r="7" spans="1:58" ht="18.600000000000001">
      <c r="B7" s="20" t="s">
        <v>150</v>
      </c>
      <c r="V7" s="154"/>
      <c r="Y7" s="252"/>
      <c r="Z7" s="252"/>
      <c r="AA7" s="252"/>
      <c r="AB7" s="252"/>
      <c r="AC7" s="252"/>
      <c r="AG7" s="252"/>
    </row>
    <row r="8" spans="1:58">
      <c r="B8" s="258"/>
      <c r="D8" s="256"/>
      <c r="E8" s="256"/>
      <c r="F8" s="256"/>
      <c r="G8" s="256"/>
      <c r="V8" s="117"/>
      <c r="Y8" s="252"/>
      <c r="Z8" s="252"/>
      <c r="AA8" s="252"/>
      <c r="AB8" s="252"/>
      <c r="AC8" s="252"/>
      <c r="AG8" s="252"/>
    </row>
    <row r="9" spans="1:58">
      <c r="S9" s="34"/>
      <c r="Y9" s="22"/>
      <c r="Z9" s="22"/>
      <c r="AA9" s="22"/>
      <c r="AB9" s="22"/>
      <c r="AC9" s="22"/>
      <c r="AD9" s="22"/>
      <c r="AG9" s="22"/>
    </row>
    <row r="10" spans="1:58">
      <c r="B10" s="47" t="s">
        <v>151</v>
      </c>
      <c r="C10" s="79"/>
      <c r="D10" s="276" t="s">
        <v>55</v>
      </c>
      <c r="E10" s="276" t="s">
        <v>56</v>
      </c>
      <c r="F10" s="276" t="s">
        <v>57</v>
      </c>
      <c r="G10" s="276" t="s">
        <v>58</v>
      </c>
      <c r="H10" s="76">
        <v>2015</v>
      </c>
      <c r="I10" s="276" t="s">
        <v>59</v>
      </c>
      <c r="J10" s="276" t="s">
        <v>60</v>
      </c>
      <c r="K10" s="276" t="s">
        <v>61</v>
      </c>
      <c r="L10" s="276" t="s">
        <v>62</v>
      </c>
      <c r="M10" s="76">
        <v>2016</v>
      </c>
      <c r="N10" s="276" t="s">
        <v>63</v>
      </c>
      <c r="O10" s="276" t="s">
        <v>64</v>
      </c>
      <c r="P10" s="276" t="s">
        <v>65</v>
      </c>
      <c r="Q10" s="276" t="s">
        <v>66</v>
      </c>
      <c r="R10" s="76">
        <v>2017</v>
      </c>
      <c r="S10" s="276" t="s">
        <v>67</v>
      </c>
      <c r="T10" s="276" t="s">
        <v>68</v>
      </c>
      <c r="U10" s="276" t="s">
        <v>69</v>
      </c>
      <c r="V10" s="276" t="s">
        <v>70</v>
      </c>
      <c r="W10" s="76">
        <v>2018</v>
      </c>
      <c r="X10" s="276" t="s">
        <v>71</v>
      </c>
      <c r="Y10" s="276" t="s">
        <v>72</v>
      </c>
      <c r="Z10" s="276" t="s">
        <v>73</v>
      </c>
      <c r="AA10" s="276" t="s">
        <v>74</v>
      </c>
      <c r="AB10" s="76">
        <v>2019</v>
      </c>
      <c r="AC10" s="276" t="s">
        <v>75</v>
      </c>
      <c r="AD10" s="276" t="s">
        <v>76</v>
      </c>
      <c r="AE10" s="276" t="s">
        <v>77</v>
      </c>
      <c r="AF10" s="276" t="s">
        <v>78</v>
      </c>
      <c r="AG10" s="76">
        <v>2020</v>
      </c>
      <c r="AH10" s="276" t="s">
        <v>54</v>
      </c>
      <c r="AI10" s="276" t="s">
        <v>22</v>
      </c>
      <c r="AJ10" s="276" t="s">
        <v>350</v>
      </c>
      <c r="AK10" s="276" t="s">
        <v>352</v>
      </c>
      <c r="AL10" s="76">
        <v>2021</v>
      </c>
      <c r="AM10" s="276" t="s">
        <v>356</v>
      </c>
      <c r="AN10" s="276" t="s">
        <v>360</v>
      </c>
      <c r="AO10" s="276" t="s">
        <v>364</v>
      </c>
      <c r="AP10" s="276" t="s">
        <v>368</v>
      </c>
      <c r="AQ10" s="76">
        <v>2022</v>
      </c>
      <c r="AR10" s="276" t="s">
        <v>370</v>
      </c>
      <c r="AS10" s="276" t="s">
        <v>382</v>
      </c>
      <c r="AT10" s="276" t="s">
        <v>387</v>
      </c>
      <c r="AU10" s="276" t="s">
        <v>392</v>
      </c>
      <c r="AV10" s="76">
        <v>2023</v>
      </c>
      <c r="AW10" s="276" t="s">
        <v>400</v>
      </c>
      <c r="AX10" s="276" t="s">
        <v>404</v>
      </c>
      <c r="AY10" s="276" t="s">
        <v>428</v>
      </c>
      <c r="AZ10" s="276" t="s">
        <v>431</v>
      </c>
      <c r="BA10" s="219">
        <v>2024</v>
      </c>
      <c r="BB10" s="276" t="s">
        <v>433</v>
      </c>
      <c r="BC10" s="276" t="s">
        <v>464</v>
      </c>
      <c r="BD10" s="276" t="s">
        <v>468</v>
      </c>
      <c r="BE10" s="276" t="s">
        <v>472</v>
      </c>
      <c r="BF10" s="219">
        <v>2025</v>
      </c>
    </row>
    <row r="11" spans="1:58">
      <c r="B11" s="48"/>
      <c r="C11" s="80"/>
      <c r="D11" s="48"/>
      <c r="E11" s="48"/>
      <c r="F11" s="48"/>
      <c r="G11" s="48"/>
      <c r="H11" s="264"/>
      <c r="I11" s="49"/>
      <c r="J11" s="49"/>
      <c r="K11" s="49"/>
      <c r="L11" s="49"/>
      <c r="M11" s="264"/>
      <c r="N11" s="49"/>
      <c r="O11" s="49"/>
      <c r="P11" s="49"/>
      <c r="Q11" s="49"/>
      <c r="R11" s="264"/>
      <c r="V11" s="49"/>
      <c r="W11" s="264"/>
      <c r="X11" s="264"/>
      <c r="Y11" s="264"/>
      <c r="Z11" s="264"/>
      <c r="AA11" s="264"/>
      <c r="AB11" s="264"/>
      <c r="AC11" s="264"/>
      <c r="AD11" s="264"/>
      <c r="AG11" s="264"/>
    </row>
    <row r="12" spans="1:58">
      <c r="B12" s="50" t="s">
        <v>159</v>
      </c>
      <c r="C12" s="81"/>
      <c r="D12" s="50"/>
      <c r="E12" s="50"/>
      <c r="F12" s="50"/>
      <c r="G12" s="50"/>
      <c r="H12" s="264"/>
      <c r="I12" s="264"/>
      <c r="J12" s="264"/>
      <c r="K12" s="264"/>
      <c r="L12" s="264"/>
      <c r="M12" s="264"/>
      <c r="N12" s="264"/>
      <c r="O12" s="264"/>
      <c r="P12" s="264"/>
      <c r="Q12" s="264"/>
      <c r="R12" s="264"/>
      <c r="V12" s="264"/>
      <c r="W12" s="264"/>
      <c r="X12" s="264"/>
      <c r="Y12" s="264"/>
      <c r="Z12" s="264"/>
      <c r="AA12" s="264"/>
      <c r="AB12" s="264"/>
      <c r="AC12" s="264"/>
      <c r="AD12" s="264"/>
      <c r="AG12" s="264"/>
    </row>
    <row r="13" spans="1:58">
      <c r="B13" s="51" t="s">
        <v>456</v>
      </c>
      <c r="C13" s="80" t="s">
        <v>168</v>
      </c>
      <c r="D13" s="117">
        <v>1341.174</v>
      </c>
      <c r="E13" s="117">
        <v>1385.0419999999999</v>
      </c>
      <c r="F13" s="117">
        <v>1396.0509999999999</v>
      </c>
      <c r="G13" s="117">
        <v>1397.2719999999999</v>
      </c>
      <c r="H13" s="118">
        <f t="shared" ref="H13:H21" si="0">SUM(D13:G13)</f>
        <v>5519.5389999999998</v>
      </c>
      <c r="I13" s="283">
        <v>1389.5170000000001</v>
      </c>
      <c r="J13" s="283">
        <v>1394.701</v>
      </c>
      <c r="K13" s="283">
        <v>1404</v>
      </c>
      <c r="L13" s="283">
        <v>1375.9710000000002</v>
      </c>
      <c r="M13" s="118">
        <f t="shared" ref="M13:M21" si="1">SUM(I13:L13)</f>
        <v>5564.1890000000003</v>
      </c>
      <c r="N13" s="283">
        <v>1337.212</v>
      </c>
      <c r="O13" s="283">
        <v>1370.279</v>
      </c>
      <c r="P13" s="283">
        <v>1391.171</v>
      </c>
      <c r="Q13" s="283">
        <v>1389.5920000000001</v>
      </c>
      <c r="R13" s="118">
        <f>SUM(N13:Q13)</f>
        <v>5488.2540000000008</v>
      </c>
      <c r="S13" s="283">
        <v>1352.231</v>
      </c>
      <c r="T13" s="283">
        <v>1375.3109999999999</v>
      </c>
      <c r="U13" s="283">
        <v>1380</v>
      </c>
      <c r="V13" s="283">
        <v>1380.0580000000009</v>
      </c>
      <c r="W13" s="118">
        <f>SUM(S13:V13)</f>
        <v>5487.6</v>
      </c>
      <c r="X13" s="283">
        <v>1360.057</v>
      </c>
      <c r="Y13" s="283">
        <v>1390.895</v>
      </c>
      <c r="Z13" s="283">
        <v>1426.395</v>
      </c>
      <c r="AA13" s="306">
        <v>1408.6880000000001</v>
      </c>
      <c r="AB13" s="212">
        <f>SUM(X13:AA13)</f>
        <v>5586.0349999999999</v>
      </c>
      <c r="AC13" s="304">
        <v>1397.4390000000001</v>
      </c>
      <c r="AD13" s="304">
        <v>1348.749</v>
      </c>
      <c r="AE13" s="304">
        <v>1281.0509999999992</v>
      </c>
      <c r="AF13" s="304">
        <v>1319.8130000000001</v>
      </c>
      <c r="AG13" s="212">
        <f>SUM(AC13:AF13)</f>
        <v>5347.0519999999997</v>
      </c>
      <c r="AH13" s="304">
        <v>1298.604</v>
      </c>
      <c r="AI13" s="304">
        <v>1330.0529999999997</v>
      </c>
      <c r="AJ13" s="304">
        <v>1359.441</v>
      </c>
      <c r="AK13" s="304">
        <v>1343.6299999999999</v>
      </c>
      <c r="AL13" s="212">
        <f>SUM(AH13:AK13)</f>
        <v>5331.7280000000001</v>
      </c>
      <c r="AM13" s="304">
        <v>1250.097</v>
      </c>
      <c r="AN13" s="304">
        <v>1251.3529999999998</v>
      </c>
      <c r="AO13" s="304">
        <v>1303.2200000000005</v>
      </c>
      <c r="AP13" s="304">
        <v>1291.7139999999997</v>
      </c>
      <c r="AQ13" s="212">
        <f>SUM(AM13:AP13)</f>
        <v>5096.384</v>
      </c>
      <c r="AR13" s="304">
        <v>1255.4190000000001</v>
      </c>
      <c r="AS13" s="304">
        <v>1218.7139999999997</v>
      </c>
      <c r="AT13" s="304">
        <v>1150.7470000000005</v>
      </c>
      <c r="AU13" s="168">
        <v>1251.7589999999998</v>
      </c>
      <c r="AV13" s="322">
        <f>SUM(AR13:AU13)</f>
        <v>4876.6390000000001</v>
      </c>
      <c r="AW13" s="304">
        <v>1232.502</v>
      </c>
      <c r="AX13" s="304">
        <v>1277.4430000000002</v>
      </c>
      <c r="AY13" s="304">
        <v>1299.4269999999997</v>
      </c>
      <c r="AZ13" s="168">
        <v>1288.1929999999998</v>
      </c>
      <c r="BA13" s="212">
        <f>SUM(AW13:AZ13)</f>
        <v>5097.5649999999996</v>
      </c>
      <c r="BB13" s="168">
        <v>1239.8149999999998</v>
      </c>
      <c r="BC13" s="304">
        <v>1288.4710000000002</v>
      </c>
      <c r="BD13" s="168">
        <v>1282.2339999999999</v>
      </c>
      <c r="BE13" s="304">
        <v>1268.1759999999999</v>
      </c>
      <c r="BF13" s="212">
        <f>SUM(BB13:BE13)</f>
        <v>5078.6959999999999</v>
      </c>
    </row>
    <row r="14" spans="1:58">
      <c r="B14" s="51" t="s">
        <v>441</v>
      </c>
      <c r="C14" s="80" t="s">
        <v>168</v>
      </c>
      <c r="D14" s="117">
        <v>681.89099999999996</v>
      </c>
      <c r="E14" s="117">
        <v>702.721</v>
      </c>
      <c r="F14" s="117">
        <v>719.13099999999997</v>
      </c>
      <c r="G14" s="117">
        <v>719.29700000000003</v>
      </c>
      <c r="H14" s="118">
        <f t="shared" si="0"/>
        <v>2823.04</v>
      </c>
      <c r="I14" s="283">
        <v>702.096</v>
      </c>
      <c r="J14" s="283">
        <v>705.09899999999993</v>
      </c>
      <c r="K14" s="283">
        <v>715</v>
      </c>
      <c r="L14" s="283">
        <v>709.81299999999987</v>
      </c>
      <c r="M14" s="118">
        <f t="shared" si="1"/>
        <v>2832.0079999999998</v>
      </c>
      <c r="N14" s="283">
        <v>691.21699999999998</v>
      </c>
      <c r="O14" s="283">
        <v>707.59100000000001</v>
      </c>
      <c r="P14" s="283">
        <v>718.06899999999996</v>
      </c>
      <c r="Q14" s="283">
        <v>723.13800000000003</v>
      </c>
      <c r="R14" s="118">
        <f t="shared" ref="R14:R21" si="2">SUM(N14:Q14)</f>
        <v>2840.0149999999999</v>
      </c>
      <c r="S14" s="283">
        <v>695.35400000000004</v>
      </c>
      <c r="T14" s="283">
        <v>703.81799999999998</v>
      </c>
      <c r="U14" s="283">
        <v>745</v>
      </c>
      <c r="V14" s="283">
        <v>750.32799999999975</v>
      </c>
      <c r="W14" s="118">
        <f t="shared" ref="W14:W21" si="3">SUM(S14:V14)</f>
        <v>2894.5</v>
      </c>
      <c r="X14" s="283">
        <v>715.03300000000002</v>
      </c>
      <c r="Y14" s="283">
        <v>714.47900000000004</v>
      </c>
      <c r="Z14" s="283">
        <v>734.99099999999999</v>
      </c>
      <c r="AA14" s="306">
        <v>735.2</v>
      </c>
      <c r="AB14" s="212">
        <f t="shared" ref="AB14:AB21" si="4">SUM(X14:AA14)</f>
        <v>2899.7030000000004</v>
      </c>
      <c r="AC14" s="304">
        <v>701</v>
      </c>
      <c r="AD14" s="304">
        <v>651.86699999999996</v>
      </c>
      <c r="AE14" s="304">
        <v>613.79</v>
      </c>
      <c r="AF14" s="304">
        <v>633.97599999999989</v>
      </c>
      <c r="AG14" s="212">
        <f t="shared" ref="AG14:AG24" si="5">SUM(AC14:AF14)</f>
        <v>2600.6329999999998</v>
      </c>
      <c r="AH14" s="304">
        <v>594.72799999999995</v>
      </c>
      <c r="AI14" s="304">
        <v>618.14600000000007</v>
      </c>
      <c r="AJ14" s="304">
        <v>642.3359999999999</v>
      </c>
      <c r="AK14" s="304">
        <v>667.03499999999974</v>
      </c>
      <c r="AL14" s="212">
        <f t="shared" ref="AL14:AL24" si="6">SUM(AH14:AK14)</f>
        <v>2522.2449999999999</v>
      </c>
      <c r="AM14" s="304">
        <v>627.45100000000002</v>
      </c>
      <c r="AN14" s="304">
        <v>639.43499999999995</v>
      </c>
      <c r="AO14" s="304">
        <v>654.05300000000011</v>
      </c>
      <c r="AP14" s="304">
        <v>659.59100000000012</v>
      </c>
      <c r="AQ14" s="212">
        <f t="shared" ref="AQ14:AR24" si="7">SUM(AM14:AP14)</f>
        <v>2580.5300000000002</v>
      </c>
      <c r="AR14" s="304">
        <v>657.65300000000002</v>
      </c>
      <c r="AS14" s="304">
        <v>667.37999999999988</v>
      </c>
      <c r="AT14" s="304">
        <v>685.88300000000004</v>
      </c>
      <c r="AU14" s="168">
        <v>710.95499999999993</v>
      </c>
      <c r="AV14" s="322">
        <f t="shared" ref="AV14:AV24" si="8">SUM(AR14:AU14)</f>
        <v>2721.8710000000001</v>
      </c>
      <c r="AW14" s="304">
        <v>681.78200000000004</v>
      </c>
      <c r="AX14" s="304">
        <v>689.5859999999999</v>
      </c>
      <c r="AY14" s="304">
        <v>705.24300000000005</v>
      </c>
      <c r="AZ14" s="168">
        <v>713.4369999999999</v>
      </c>
      <c r="BA14" s="212">
        <f t="shared" ref="BA14:BA24" si="9">SUM(AW14:AZ14)</f>
        <v>2790.0479999999998</v>
      </c>
      <c r="BB14" s="168">
        <v>677.23800000000006</v>
      </c>
      <c r="BC14" s="304">
        <v>698.37799999999993</v>
      </c>
      <c r="BD14" s="168">
        <v>734.91699999999992</v>
      </c>
      <c r="BE14" s="304">
        <v>739.55700000000024</v>
      </c>
      <c r="BF14" s="212">
        <f t="shared" ref="BF14:BF24" si="10">SUM(BB14:BE14)</f>
        <v>2850.09</v>
      </c>
    </row>
    <row r="15" spans="1:58">
      <c r="B15" s="51" t="s">
        <v>457</v>
      </c>
      <c r="C15" s="80" t="s">
        <v>168</v>
      </c>
      <c r="D15" s="117">
        <v>265.976</v>
      </c>
      <c r="E15" s="117">
        <v>264.89999999999998</v>
      </c>
      <c r="F15" s="117">
        <v>271.31900000000002</v>
      </c>
      <c r="G15" s="117">
        <v>266.971</v>
      </c>
      <c r="H15" s="118">
        <f t="shared" si="0"/>
        <v>1069.1659999999999</v>
      </c>
      <c r="I15" s="283">
        <v>265.45850000000002</v>
      </c>
      <c r="J15" s="283">
        <v>260.84350000000001</v>
      </c>
      <c r="K15" s="283">
        <v>267</v>
      </c>
      <c r="L15" s="283">
        <v>270.24200000000019</v>
      </c>
      <c r="M15" s="118">
        <f t="shared" si="1"/>
        <v>1063.5440000000003</v>
      </c>
      <c r="N15" s="283">
        <v>261.35700000000003</v>
      </c>
      <c r="O15" s="283">
        <v>266.41449999999992</v>
      </c>
      <c r="P15" s="283">
        <v>273.03700000000003</v>
      </c>
      <c r="Q15" s="283">
        <v>269.75049999999999</v>
      </c>
      <c r="R15" s="118">
        <f t="shared" si="2"/>
        <v>1070.559</v>
      </c>
      <c r="S15" s="283">
        <v>265.149</v>
      </c>
      <c r="T15" s="283">
        <v>270.87299999999999</v>
      </c>
      <c r="U15" s="283">
        <v>273</v>
      </c>
      <c r="V15" s="283">
        <v>271.97800000000007</v>
      </c>
      <c r="W15" s="118">
        <f t="shared" si="3"/>
        <v>1081</v>
      </c>
      <c r="X15" s="283">
        <v>266.99099999999999</v>
      </c>
      <c r="Y15" s="283">
        <v>269.774</v>
      </c>
      <c r="Z15" s="283">
        <v>272</v>
      </c>
      <c r="AA15" s="306">
        <v>273.2600000000001</v>
      </c>
      <c r="AB15" s="212">
        <f t="shared" si="4"/>
        <v>1082.0250000000001</v>
      </c>
      <c r="AC15" s="304">
        <v>269</v>
      </c>
      <c r="AD15" s="304">
        <v>237.39452571282504</v>
      </c>
      <c r="AE15" s="304">
        <v>241.59649439319992</v>
      </c>
      <c r="AF15" s="304">
        <v>253.17997989397509</v>
      </c>
      <c r="AG15" s="212">
        <f t="shared" si="5"/>
        <v>1001.171</v>
      </c>
      <c r="AH15" s="304">
        <v>248.2655</v>
      </c>
      <c r="AI15" s="304">
        <v>263.08349999999996</v>
      </c>
      <c r="AJ15" s="304">
        <v>268.74050000000011</v>
      </c>
      <c r="AK15" s="304">
        <v>268.00499999999988</v>
      </c>
      <c r="AL15" s="212">
        <f t="shared" si="6"/>
        <v>1048.0944999999999</v>
      </c>
      <c r="AM15" s="304">
        <v>260.0095</v>
      </c>
      <c r="AN15" s="304">
        <v>268.99860986048998</v>
      </c>
      <c r="AO15" s="304">
        <v>269.72218579854007</v>
      </c>
      <c r="AP15" s="304">
        <v>272.16326432825997</v>
      </c>
      <c r="AQ15" s="212">
        <f t="shared" si="7"/>
        <v>1070.89355998729</v>
      </c>
      <c r="AR15" s="304">
        <v>265.37549608691995</v>
      </c>
      <c r="AS15" s="304">
        <v>261.95850391307999</v>
      </c>
      <c r="AT15" s="304">
        <v>234.21500000000003</v>
      </c>
      <c r="AU15" s="168">
        <v>264.96399999999994</v>
      </c>
      <c r="AV15" s="322">
        <f t="shared" si="8"/>
        <v>1026.5129999999999</v>
      </c>
      <c r="AW15" s="304">
        <v>265.49</v>
      </c>
      <c r="AX15" s="304">
        <v>266.88</v>
      </c>
      <c r="AY15" s="304">
        <v>273.54899999999998</v>
      </c>
      <c r="AZ15" s="168">
        <v>271.00901444632007</v>
      </c>
      <c r="BA15" s="212">
        <f t="shared" si="9"/>
        <v>1076.92801444632</v>
      </c>
      <c r="BB15" s="168">
        <v>264.483</v>
      </c>
      <c r="BC15" s="304">
        <v>263.98200000000003</v>
      </c>
      <c r="BD15" s="168">
        <v>263.28449999999998</v>
      </c>
      <c r="BE15" s="304">
        <v>261.59649999999999</v>
      </c>
      <c r="BF15" s="212">
        <f t="shared" si="10"/>
        <v>1053.346</v>
      </c>
    </row>
    <row r="16" spans="1:58">
      <c r="A16" s="268"/>
      <c r="B16" s="51" t="s">
        <v>443</v>
      </c>
      <c r="C16" s="80" t="s">
        <v>168</v>
      </c>
      <c r="D16" s="117">
        <v>375.8458646616541</v>
      </c>
      <c r="E16" s="117">
        <v>375.80075187969925</v>
      </c>
      <c r="F16" s="117">
        <v>375.82932330827066</v>
      </c>
      <c r="G16" s="117">
        <v>372.42481203007515</v>
      </c>
      <c r="H16" s="118">
        <f t="shared" si="0"/>
        <v>1499.9007518796991</v>
      </c>
      <c r="I16" s="283">
        <v>364.92149999999998</v>
      </c>
      <c r="J16" s="283">
        <v>364.51299999999998</v>
      </c>
      <c r="K16" s="283">
        <v>370.3556390977443</v>
      </c>
      <c r="L16" s="283">
        <v>368.22636090225569</v>
      </c>
      <c r="M16" s="118">
        <f t="shared" si="1"/>
        <v>1468.0165</v>
      </c>
      <c r="N16" s="283">
        <v>346.16399999999999</v>
      </c>
      <c r="O16" s="283">
        <v>364.34550000000002</v>
      </c>
      <c r="P16" s="283">
        <v>352.70974999999999</v>
      </c>
      <c r="Q16" s="283">
        <v>336.78225000000003</v>
      </c>
      <c r="R16" s="118">
        <f t="shared" si="2"/>
        <v>1400.0015000000001</v>
      </c>
      <c r="S16" s="283">
        <v>336.84210526315786</v>
      </c>
      <c r="T16" s="283">
        <v>328.29349999999999</v>
      </c>
      <c r="U16" s="283">
        <v>351.12781954887214</v>
      </c>
      <c r="V16" s="283">
        <v>337.73657518796995</v>
      </c>
      <c r="W16" s="118">
        <f t="shared" si="3"/>
        <v>1354</v>
      </c>
      <c r="X16" s="283">
        <v>311.43</v>
      </c>
      <c r="Y16" s="283">
        <v>281.37700000000001</v>
      </c>
      <c r="Z16" s="283">
        <v>258.35000000000002</v>
      </c>
      <c r="AA16" s="306">
        <v>262.39999999999998</v>
      </c>
      <c r="AB16" s="212">
        <f t="shared" si="4"/>
        <v>1113.557</v>
      </c>
      <c r="AC16" s="304">
        <v>223</v>
      </c>
      <c r="AD16" s="304">
        <v>194.15005600000001</v>
      </c>
      <c r="AE16" s="304">
        <v>181.84699249999989</v>
      </c>
      <c r="AF16" s="304">
        <v>178.59295150000014</v>
      </c>
      <c r="AG16" s="212">
        <f t="shared" si="5"/>
        <v>777.59</v>
      </c>
      <c r="AH16" s="304">
        <v>189.70661699999999</v>
      </c>
      <c r="AI16" s="304">
        <v>185.58988299999999</v>
      </c>
      <c r="AJ16" s="304">
        <v>179.61950000000007</v>
      </c>
      <c r="AK16" s="304">
        <v>171.69149999999996</v>
      </c>
      <c r="AL16" s="212">
        <f t="shared" si="6"/>
        <v>726.60750000000007</v>
      </c>
      <c r="AM16" s="304">
        <v>169.33500000000001</v>
      </c>
      <c r="AN16" s="304">
        <v>163.276036</v>
      </c>
      <c r="AO16" s="304">
        <v>160.72938450000001</v>
      </c>
      <c r="AP16" s="304">
        <v>157.17226450000001</v>
      </c>
      <c r="AQ16" s="212">
        <f t="shared" si="7"/>
        <v>650.51268500000003</v>
      </c>
      <c r="AR16" s="304">
        <v>152.34152000000003</v>
      </c>
      <c r="AS16" s="304">
        <v>149.89747999999994</v>
      </c>
      <c r="AT16" s="304">
        <v>147.81800000000001</v>
      </c>
      <c r="AU16" s="168">
        <v>143.494</v>
      </c>
      <c r="AV16" s="322">
        <f t="shared" si="8"/>
        <v>593.55100000000004</v>
      </c>
      <c r="AW16" s="304">
        <v>134.614</v>
      </c>
      <c r="AX16" s="304">
        <v>130.09</v>
      </c>
      <c r="AY16" s="304">
        <v>127.59600000000003</v>
      </c>
      <c r="AZ16" s="168">
        <v>129.02045149999998</v>
      </c>
      <c r="BA16" s="212">
        <f t="shared" si="9"/>
        <v>521.32045149999999</v>
      </c>
      <c r="BB16" s="168">
        <v>114.73650000000001</v>
      </c>
      <c r="BC16" s="304">
        <v>113.56100000000001</v>
      </c>
      <c r="BD16" s="168">
        <v>113.40999999999997</v>
      </c>
      <c r="BE16" s="304">
        <v>111.4424525</v>
      </c>
      <c r="BF16" s="212">
        <f t="shared" si="10"/>
        <v>453.14995249999998</v>
      </c>
    </row>
    <row r="17" spans="1:58">
      <c r="A17" s="268"/>
      <c r="B17" s="51" t="s">
        <v>444</v>
      </c>
      <c r="C17" s="80" t="s">
        <v>168</v>
      </c>
      <c r="D17" s="154">
        <v>374.04713533834587</v>
      </c>
      <c r="E17" s="154">
        <v>357.70624812030076</v>
      </c>
      <c r="F17" s="154">
        <v>364.11867669172932</v>
      </c>
      <c r="G17" s="154">
        <v>352.55318796992481</v>
      </c>
      <c r="H17" s="118">
        <f t="shared" si="0"/>
        <v>1448.4252481203007</v>
      </c>
      <c r="I17" s="283">
        <v>323.75772000000001</v>
      </c>
      <c r="J17" s="283">
        <v>311.60085000000004</v>
      </c>
      <c r="K17" s="283">
        <v>302.72736090225567</v>
      </c>
      <c r="L17" s="283">
        <v>297.19795409774434</v>
      </c>
      <c r="M17" s="118">
        <f t="shared" si="1"/>
        <v>1235.2838850000001</v>
      </c>
      <c r="N17" s="283">
        <v>270.48136499999998</v>
      </c>
      <c r="O17" s="283">
        <v>273.67824000000002</v>
      </c>
      <c r="P17" s="283">
        <v>266.68050749999998</v>
      </c>
      <c r="Q17" s="283">
        <v>265.89741750000007</v>
      </c>
      <c r="R17" s="118">
        <f t="shared" si="2"/>
        <v>1076.7375300000001</v>
      </c>
      <c r="S17" s="283">
        <v>250.16489473684209</v>
      </c>
      <c r="T17" s="283">
        <v>247.89138000000003</v>
      </c>
      <c r="U17" s="283">
        <v>256.8721804511278</v>
      </c>
      <c r="V17" s="283">
        <v>243.07154481203003</v>
      </c>
      <c r="W17" s="118">
        <f t="shared" si="3"/>
        <v>998</v>
      </c>
      <c r="X17" s="283">
        <v>227.88900000000001</v>
      </c>
      <c r="Y17" s="283">
        <v>216.63576</v>
      </c>
      <c r="Z17" s="283">
        <v>206</v>
      </c>
      <c r="AA17" s="306">
        <v>193.163635</v>
      </c>
      <c r="AB17" s="212">
        <f t="shared" si="4"/>
        <v>843.68839500000001</v>
      </c>
      <c r="AC17" s="304">
        <v>177</v>
      </c>
      <c r="AD17" s="304">
        <v>165.84642348</v>
      </c>
      <c r="AE17" s="304">
        <v>157.63757651999998</v>
      </c>
      <c r="AF17" s="304">
        <v>160.36162500000006</v>
      </c>
      <c r="AG17" s="212">
        <f t="shared" si="5"/>
        <v>660.84562500000004</v>
      </c>
      <c r="AH17" s="304">
        <v>162.86080949999999</v>
      </c>
      <c r="AI17" s="304">
        <v>149.54293049999998</v>
      </c>
      <c r="AJ17" s="304">
        <v>145.11749999999998</v>
      </c>
      <c r="AK17" s="304">
        <v>142.81063500000013</v>
      </c>
      <c r="AL17" s="212">
        <f t="shared" si="6"/>
        <v>600.33187500000008</v>
      </c>
      <c r="AM17" s="304">
        <v>137.91195000000002</v>
      </c>
      <c r="AN17" s="304">
        <v>137.17507187999999</v>
      </c>
      <c r="AO17" s="304">
        <v>139.55712688500003</v>
      </c>
      <c r="AP17" s="304">
        <v>139.23434728499993</v>
      </c>
      <c r="AQ17" s="212">
        <f t="shared" si="7"/>
        <v>553.87849604999997</v>
      </c>
      <c r="AR17" s="304">
        <v>134.14757234999999</v>
      </c>
      <c r="AS17" s="304">
        <v>130.52842765</v>
      </c>
      <c r="AT17" s="304">
        <v>128.16099999999997</v>
      </c>
      <c r="AU17" s="168">
        <v>122.38499999999999</v>
      </c>
      <c r="AV17" s="322">
        <f t="shared" si="8"/>
        <v>515.22199999999998</v>
      </c>
      <c r="AW17" s="304">
        <v>120.482</v>
      </c>
      <c r="AX17" s="304">
        <v>120.178</v>
      </c>
      <c r="AY17" s="304">
        <v>116.97</v>
      </c>
      <c r="AZ17" s="168">
        <v>113.89715630000001</v>
      </c>
      <c r="BA17" s="212">
        <f t="shared" si="9"/>
        <v>471.5271563</v>
      </c>
      <c r="BB17" s="168">
        <v>102.87977119999999</v>
      </c>
      <c r="BC17" s="304">
        <v>103.1169964</v>
      </c>
      <c r="BD17" s="168">
        <v>101.90159620000003</v>
      </c>
      <c r="BE17" s="304">
        <v>99.988220524999974</v>
      </c>
      <c r="BF17" s="212">
        <f t="shared" si="10"/>
        <v>407.886584325</v>
      </c>
    </row>
    <row r="18" spans="1:58">
      <c r="A18" s="268"/>
      <c r="B18" s="51" t="s">
        <v>445</v>
      </c>
      <c r="C18" s="80" t="s">
        <v>168</v>
      </c>
      <c r="D18" s="117">
        <v>4.5819999999999999</v>
      </c>
      <c r="E18" s="117">
        <v>4.2060000000000004</v>
      </c>
      <c r="F18" s="117">
        <v>4.0529999999999999</v>
      </c>
      <c r="G18" s="117">
        <v>5.7510000000000003</v>
      </c>
      <c r="H18" s="118">
        <f t="shared" si="0"/>
        <v>18.592000000000002</v>
      </c>
      <c r="I18" s="283">
        <v>5.9539999999999997</v>
      </c>
      <c r="J18" s="283">
        <v>4.3105000000000002</v>
      </c>
      <c r="K18" s="283">
        <v>5</v>
      </c>
      <c r="L18" s="283">
        <v>6.1840000000000002</v>
      </c>
      <c r="M18" s="118">
        <f t="shared" si="1"/>
        <v>21.448499999999999</v>
      </c>
      <c r="N18" s="283">
        <v>6.0960570000000001</v>
      </c>
      <c r="O18" s="283">
        <v>4.588743</v>
      </c>
      <c r="P18" s="283">
        <v>3.8254380000000001</v>
      </c>
      <c r="Q18" s="283">
        <v>6.1397250000000003</v>
      </c>
      <c r="R18" s="118">
        <f t="shared" si="2"/>
        <v>20.649963</v>
      </c>
      <c r="S18" s="283">
        <v>6.1970000000000001</v>
      </c>
      <c r="T18" s="283">
        <v>4.8735429999999944</v>
      </c>
      <c r="U18" s="283">
        <v>3</v>
      </c>
      <c r="V18" s="283">
        <v>4.9294570000000064</v>
      </c>
      <c r="W18" s="118">
        <f t="shared" si="3"/>
        <v>19</v>
      </c>
      <c r="X18" s="283">
        <v>5.0090000000000003</v>
      </c>
      <c r="Y18" s="283">
        <v>4.3390000000000004</v>
      </c>
      <c r="Z18" s="283">
        <v>3.1895150000000001</v>
      </c>
      <c r="AA18" s="306">
        <v>4.3764139999999996</v>
      </c>
      <c r="AB18" s="212">
        <f t="shared" si="4"/>
        <v>16.913929</v>
      </c>
      <c r="AC18" s="304">
        <v>5</v>
      </c>
      <c r="AD18" s="304">
        <v>3.4000000000000004</v>
      </c>
      <c r="AE18" s="304">
        <v>2.9399999999999995</v>
      </c>
      <c r="AF18" s="304">
        <v>3.8241080000000007</v>
      </c>
      <c r="AG18" s="212">
        <f t="shared" si="5"/>
        <v>15.164108000000001</v>
      </c>
      <c r="AH18" s="304">
        <v>3.889618</v>
      </c>
      <c r="AI18" s="304">
        <v>3.110382</v>
      </c>
      <c r="AJ18" s="304">
        <v>2.9039999999999995</v>
      </c>
      <c r="AK18" s="304">
        <v>1.483000000000001</v>
      </c>
      <c r="AL18" s="212">
        <f t="shared" si="6"/>
        <v>11.387</v>
      </c>
      <c r="AM18" s="304" t="s">
        <v>18</v>
      </c>
      <c r="AN18" s="304">
        <v>0</v>
      </c>
      <c r="AO18" s="304">
        <v>0</v>
      </c>
      <c r="AP18" s="304">
        <v>0</v>
      </c>
      <c r="AQ18" s="212">
        <f t="shared" si="7"/>
        <v>0</v>
      </c>
      <c r="AR18" s="212">
        <f t="shared" si="7"/>
        <v>0</v>
      </c>
      <c r="AS18" s="212">
        <v>0</v>
      </c>
      <c r="AT18" s="304">
        <v>0</v>
      </c>
      <c r="AU18" s="168"/>
      <c r="AV18" s="322">
        <f t="shared" si="8"/>
        <v>0</v>
      </c>
      <c r="AW18" s="304">
        <v>0</v>
      </c>
      <c r="AX18" s="212">
        <v>0</v>
      </c>
      <c r="AY18" s="212">
        <v>0</v>
      </c>
      <c r="AZ18" s="168"/>
      <c r="BA18" s="212">
        <f t="shared" si="9"/>
        <v>0</v>
      </c>
      <c r="BB18" s="168"/>
      <c r="BC18" s="304">
        <v>0</v>
      </c>
      <c r="BD18" s="168"/>
      <c r="BE18" s="304"/>
      <c r="BF18" s="212">
        <f t="shared" si="10"/>
        <v>0</v>
      </c>
    </row>
    <row r="19" spans="1:58">
      <c r="B19" s="51" t="s">
        <v>446</v>
      </c>
      <c r="C19" s="80" t="s">
        <v>168</v>
      </c>
      <c r="D19" s="117">
        <v>767.51099999999997</v>
      </c>
      <c r="E19" s="117">
        <v>779.65099999999995</v>
      </c>
      <c r="F19" s="117">
        <v>793.64700000000005</v>
      </c>
      <c r="G19" s="117">
        <v>795.86500000000001</v>
      </c>
      <c r="H19" s="118">
        <f t="shared" si="0"/>
        <v>3136.674</v>
      </c>
      <c r="I19" s="283">
        <v>782.923</v>
      </c>
      <c r="J19" s="283">
        <v>781.0915</v>
      </c>
      <c r="K19" s="283">
        <v>793</v>
      </c>
      <c r="L19" s="283">
        <v>787.93650000000025</v>
      </c>
      <c r="M19" s="118">
        <f t="shared" si="1"/>
        <v>3144.9510000000005</v>
      </c>
      <c r="N19" s="283">
        <v>774.15750000000003</v>
      </c>
      <c r="O19" s="283">
        <v>792.2059999999999</v>
      </c>
      <c r="P19" s="283">
        <v>807.22800000000007</v>
      </c>
      <c r="Q19" s="283">
        <v>804.35199999999998</v>
      </c>
      <c r="R19" s="118">
        <f t="shared" si="2"/>
        <v>3177.9434999999999</v>
      </c>
      <c r="S19" s="283">
        <v>785.37</v>
      </c>
      <c r="T19" s="283">
        <v>794.351</v>
      </c>
      <c r="U19" s="283">
        <v>806</v>
      </c>
      <c r="V19" s="283">
        <v>801.279</v>
      </c>
      <c r="W19" s="118">
        <f t="shared" si="3"/>
        <v>3187</v>
      </c>
      <c r="X19" s="283">
        <v>782.84799999999996</v>
      </c>
      <c r="Y19" s="283">
        <v>795.82849999999996</v>
      </c>
      <c r="Z19" s="283">
        <v>816.22750000000008</v>
      </c>
      <c r="AA19" s="306">
        <v>809.44950000000017</v>
      </c>
      <c r="AB19" s="212">
        <f t="shared" si="4"/>
        <v>3204.3535000000002</v>
      </c>
      <c r="AC19" s="304">
        <v>790</v>
      </c>
      <c r="AD19" s="304">
        <v>736.40100000000007</v>
      </c>
      <c r="AE19" s="304">
        <v>703.03750000000014</v>
      </c>
      <c r="AF19" s="304">
        <v>747.50699999999961</v>
      </c>
      <c r="AG19" s="212">
        <f t="shared" si="5"/>
        <v>2976.9454999999998</v>
      </c>
      <c r="AH19" s="304">
        <v>711.7</v>
      </c>
      <c r="AI19" s="304">
        <v>733.58600000000001</v>
      </c>
      <c r="AJ19" s="304">
        <v>746.78400000000011</v>
      </c>
      <c r="AK19" s="304">
        <v>751.82499999999959</v>
      </c>
      <c r="AL19" s="212">
        <f t="shared" si="6"/>
        <v>2943.8949999999995</v>
      </c>
      <c r="AM19" s="304">
        <v>720.3</v>
      </c>
      <c r="AN19" s="304">
        <v>754.11950000000002</v>
      </c>
      <c r="AO19" s="304">
        <v>783.13200000000006</v>
      </c>
      <c r="AP19" s="304">
        <v>791.19749999999976</v>
      </c>
      <c r="AQ19" s="212">
        <f t="shared" si="7"/>
        <v>3048.7489999999998</v>
      </c>
      <c r="AR19" s="304">
        <v>769.18499999999995</v>
      </c>
      <c r="AS19" s="304">
        <v>769.21299999999997</v>
      </c>
      <c r="AT19" s="304">
        <v>756.74199999999996</v>
      </c>
      <c r="AU19" s="168">
        <v>780.31400000000031</v>
      </c>
      <c r="AV19" s="322">
        <f t="shared" si="8"/>
        <v>3075.4540000000002</v>
      </c>
      <c r="AW19" s="304">
        <v>767.60599999999999</v>
      </c>
      <c r="AX19" s="304">
        <v>762.14599999999996</v>
      </c>
      <c r="AY19" s="304">
        <v>771.75800000000027</v>
      </c>
      <c r="AZ19" s="168">
        <v>783.37999999999965</v>
      </c>
      <c r="BA19" s="212">
        <f t="shared" si="9"/>
        <v>3084.89</v>
      </c>
      <c r="BB19" s="168">
        <v>753.48299999999995</v>
      </c>
      <c r="BC19" s="304">
        <v>767.15900000000011</v>
      </c>
      <c r="BD19" s="168">
        <v>778.89149999999995</v>
      </c>
      <c r="BE19" s="304">
        <v>783.14600000000019</v>
      </c>
      <c r="BF19" s="212">
        <f t="shared" si="10"/>
        <v>3082.6795000000002</v>
      </c>
    </row>
    <row r="20" spans="1:58">
      <c r="B20" s="51" t="s">
        <v>447</v>
      </c>
      <c r="C20" s="80" t="s">
        <v>168</v>
      </c>
      <c r="D20" s="117">
        <v>110.89100000000001</v>
      </c>
      <c r="E20" s="117">
        <v>108.544</v>
      </c>
      <c r="F20" s="117">
        <v>99.783000000000001</v>
      </c>
      <c r="G20" s="117">
        <v>81.436999999999998</v>
      </c>
      <c r="H20" s="118">
        <f t="shared" si="0"/>
        <v>400.65500000000003</v>
      </c>
      <c r="I20" s="283">
        <v>99.956500000000005</v>
      </c>
      <c r="J20" s="283">
        <v>95.736500000000007</v>
      </c>
      <c r="K20" s="283">
        <v>93</v>
      </c>
      <c r="L20" s="283">
        <v>91.996499999999997</v>
      </c>
      <c r="M20" s="118">
        <f t="shared" si="1"/>
        <v>380.68949999999995</v>
      </c>
      <c r="N20" s="283">
        <v>87.860500000000002</v>
      </c>
      <c r="O20" s="283">
        <v>87.463999999999999</v>
      </c>
      <c r="P20" s="283">
        <v>88.012</v>
      </c>
      <c r="Q20" s="283">
        <v>87.775999999999996</v>
      </c>
      <c r="R20" s="118">
        <f t="shared" si="2"/>
        <v>351.11250000000001</v>
      </c>
      <c r="S20" s="283">
        <v>70.236999999999995</v>
      </c>
      <c r="T20" s="283">
        <v>71.0535</v>
      </c>
      <c r="U20" s="283">
        <v>79</v>
      </c>
      <c r="V20" s="283">
        <v>75.709499999999991</v>
      </c>
      <c r="W20" s="118">
        <f t="shared" si="3"/>
        <v>296</v>
      </c>
      <c r="X20" s="283">
        <v>80.694999999999993</v>
      </c>
      <c r="Y20" s="283">
        <v>81.3035</v>
      </c>
      <c r="Z20" s="283">
        <v>80.072999999999993</v>
      </c>
      <c r="AA20" s="306">
        <v>78.045000000000002</v>
      </c>
      <c r="AB20" s="212">
        <f t="shared" si="4"/>
        <v>320.11649999999997</v>
      </c>
      <c r="AC20" s="304">
        <v>74.986500000000007</v>
      </c>
      <c r="AD20" s="304">
        <v>72.74799999999999</v>
      </c>
      <c r="AE20" s="304">
        <v>72.748000000000019</v>
      </c>
      <c r="AF20" s="304">
        <v>74.191499999999962</v>
      </c>
      <c r="AG20" s="212">
        <f t="shared" si="5"/>
        <v>294.67399999999998</v>
      </c>
      <c r="AH20" s="304">
        <v>71.916499999999999</v>
      </c>
      <c r="AI20" s="304">
        <v>74.345000000000013</v>
      </c>
      <c r="AJ20" s="304">
        <v>76.380999999999986</v>
      </c>
      <c r="AK20" s="304">
        <v>75.360499999999988</v>
      </c>
      <c r="AL20" s="212">
        <f t="shared" si="6"/>
        <v>298.00299999999999</v>
      </c>
      <c r="AM20" s="304">
        <v>69.734499999999997</v>
      </c>
      <c r="AN20" s="304">
        <v>70.457999999999998</v>
      </c>
      <c r="AO20" s="304">
        <v>71.172500000000014</v>
      </c>
      <c r="AP20" s="304">
        <v>69.884999999999991</v>
      </c>
      <c r="AQ20" s="212">
        <f t="shared" si="7"/>
        <v>281.25</v>
      </c>
      <c r="AR20" s="304">
        <v>66.566999999999993</v>
      </c>
      <c r="AS20" s="304">
        <v>62.668000000000021</v>
      </c>
      <c r="AT20" s="304">
        <v>61.125</v>
      </c>
      <c r="AU20" s="168">
        <v>62.415000000000006</v>
      </c>
      <c r="AV20" s="322">
        <f t="shared" si="8"/>
        <v>252.77500000000003</v>
      </c>
      <c r="AW20" s="304">
        <v>58.898000000000003</v>
      </c>
      <c r="AX20" s="304">
        <v>59.425999999999995</v>
      </c>
      <c r="AY20" s="304">
        <v>60.405000000000022</v>
      </c>
      <c r="AZ20" s="168">
        <v>59.71447869459999</v>
      </c>
      <c r="BA20" s="212">
        <f t="shared" si="9"/>
        <v>238.4434786946</v>
      </c>
      <c r="BB20" s="168">
        <v>57.893999999999998</v>
      </c>
      <c r="BC20" s="304">
        <v>58.509000000000007</v>
      </c>
      <c r="BD20" s="168">
        <v>61.459500000000006</v>
      </c>
      <c r="BE20" s="304">
        <v>62.808480666399987</v>
      </c>
      <c r="BF20" s="212">
        <f t="shared" si="10"/>
        <v>240.6709806664</v>
      </c>
    </row>
    <row r="21" spans="1:58">
      <c r="B21" s="51" t="s">
        <v>458</v>
      </c>
      <c r="C21" s="80" t="s">
        <v>168</v>
      </c>
      <c r="D21" s="117">
        <v>60.847999999999999</v>
      </c>
      <c r="E21" s="117">
        <v>60.554000000000002</v>
      </c>
      <c r="F21" s="117">
        <v>60.604999999999997</v>
      </c>
      <c r="G21" s="117">
        <v>60.088000000000001</v>
      </c>
      <c r="H21" s="118">
        <f t="shared" si="0"/>
        <v>242.095</v>
      </c>
      <c r="I21" s="283">
        <v>55.296999999999997</v>
      </c>
      <c r="J21" s="283">
        <v>54.87700000000001</v>
      </c>
      <c r="K21" s="283">
        <v>65</v>
      </c>
      <c r="L21" s="283">
        <v>116.81300000000002</v>
      </c>
      <c r="M21" s="118">
        <f t="shared" si="1"/>
        <v>291.98700000000002</v>
      </c>
      <c r="N21" s="283">
        <v>105.22499999999999</v>
      </c>
      <c r="O21" s="283">
        <v>96.064999999999998</v>
      </c>
      <c r="P21" s="283">
        <v>94.248999999999995</v>
      </c>
      <c r="Q21" s="283">
        <v>91.356999999999999</v>
      </c>
      <c r="R21" s="118">
        <f t="shared" si="2"/>
        <v>386.89599999999996</v>
      </c>
      <c r="S21" s="283">
        <v>92.403999999999996</v>
      </c>
      <c r="T21" s="283">
        <v>94.102000000000004</v>
      </c>
      <c r="U21" s="283">
        <v>96</v>
      </c>
      <c r="V21" s="283">
        <v>93.494</v>
      </c>
      <c r="W21" s="118">
        <f t="shared" si="3"/>
        <v>376</v>
      </c>
      <c r="X21" s="283">
        <v>100.60899999999999</v>
      </c>
      <c r="Y21" s="283">
        <v>100.285</v>
      </c>
      <c r="Z21" s="283">
        <v>98.340999999999994</v>
      </c>
      <c r="AA21" s="306">
        <v>110.03299999999996</v>
      </c>
      <c r="AB21" s="212">
        <f t="shared" si="4"/>
        <v>409.26799999999997</v>
      </c>
      <c r="AC21" s="304">
        <v>107</v>
      </c>
      <c r="AD21" s="304">
        <v>101.905</v>
      </c>
      <c r="AE21" s="304">
        <v>108.90599999999998</v>
      </c>
      <c r="AF21" s="304">
        <v>114.47500000000002</v>
      </c>
      <c r="AG21" s="212">
        <f t="shared" si="5"/>
        <v>432.286</v>
      </c>
      <c r="AH21" s="304">
        <v>109.15698999999999</v>
      </c>
      <c r="AI21" s="304">
        <v>105.34901000000001</v>
      </c>
      <c r="AJ21" s="304">
        <v>105.883</v>
      </c>
      <c r="AK21" s="304">
        <v>113.38999999999997</v>
      </c>
      <c r="AL21" s="212">
        <f t="shared" si="6"/>
        <v>433.779</v>
      </c>
      <c r="AM21" s="304">
        <v>110.126</v>
      </c>
      <c r="AN21" s="304">
        <v>105.79599999999999</v>
      </c>
      <c r="AO21" s="304">
        <v>106.715</v>
      </c>
      <c r="AP21" s="304">
        <v>113.58499999999995</v>
      </c>
      <c r="AQ21" s="212">
        <f t="shared" si="7"/>
        <v>436.22199999999998</v>
      </c>
      <c r="AR21" s="304">
        <v>108.645</v>
      </c>
      <c r="AS21" s="304">
        <v>108.35899999999999</v>
      </c>
      <c r="AT21" s="304">
        <v>104.11600000000003</v>
      </c>
      <c r="AU21" s="168">
        <v>114.95100000000004</v>
      </c>
      <c r="AV21" s="322">
        <f t="shared" si="8"/>
        <v>436.07100000000003</v>
      </c>
      <c r="AW21" s="304">
        <v>112.65900000000001</v>
      </c>
      <c r="AX21" s="304">
        <v>108.117</v>
      </c>
      <c r="AY21" s="304">
        <v>102.90399999999998</v>
      </c>
      <c r="AZ21" s="168">
        <v>115.86799999999999</v>
      </c>
      <c r="BA21" s="212">
        <f t="shared" si="9"/>
        <v>439.548</v>
      </c>
      <c r="BB21" s="168">
        <v>111.49</v>
      </c>
      <c r="BC21" s="304">
        <v>110.04100000000001</v>
      </c>
      <c r="BD21" s="168">
        <v>111.20600000000002</v>
      </c>
      <c r="BE21" s="304">
        <v>120.47699999999998</v>
      </c>
      <c r="BF21" s="212">
        <f t="shared" si="10"/>
        <v>453.214</v>
      </c>
    </row>
    <row r="22" spans="1:58">
      <c r="B22" s="51" t="s">
        <v>449</v>
      </c>
      <c r="C22" s="80" t="s">
        <v>168</v>
      </c>
      <c r="D22" s="117"/>
      <c r="E22" s="117"/>
      <c r="F22" s="117"/>
      <c r="G22" s="117"/>
      <c r="H22" s="285">
        <f>SUM(D22:G22)</f>
        <v>0</v>
      </c>
      <c r="I22" s="285"/>
      <c r="J22" s="285"/>
      <c r="K22" s="285"/>
      <c r="L22" s="285"/>
      <c r="M22" s="285">
        <f>SUM(I22:L22)</f>
        <v>0</v>
      </c>
      <c r="N22" s="285"/>
      <c r="O22" s="285"/>
      <c r="P22" s="285"/>
      <c r="Q22" s="285"/>
      <c r="R22" s="285">
        <f>SUM(N22:Q22)</f>
        <v>0</v>
      </c>
      <c r="S22" s="285"/>
      <c r="T22" s="285"/>
      <c r="U22" s="285"/>
      <c r="V22" s="285"/>
      <c r="W22" s="285">
        <f>SUM(S22:V22)</f>
        <v>0</v>
      </c>
      <c r="X22" s="285"/>
      <c r="Y22" s="285"/>
      <c r="Z22" s="285"/>
      <c r="AA22" s="285"/>
      <c r="AB22" s="285">
        <f>SUM(X22:AA22)</f>
        <v>0</v>
      </c>
      <c r="AC22" s="304"/>
      <c r="AD22" s="304"/>
      <c r="AE22" s="304"/>
      <c r="AF22" s="304">
        <v>6.3212039999999998</v>
      </c>
      <c r="AG22" s="212">
        <f t="shared" si="5"/>
        <v>6.3212039999999998</v>
      </c>
      <c r="AH22" s="304">
        <v>12.040980899999999</v>
      </c>
      <c r="AI22" s="304">
        <v>12.372019100000001</v>
      </c>
      <c r="AJ22" s="304">
        <v>12.138999999999998</v>
      </c>
      <c r="AK22" s="304">
        <v>10.048999999999998</v>
      </c>
      <c r="AL22" s="212">
        <f t="shared" si="6"/>
        <v>46.600999999999999</v>
      </c>
      <c r="AM22" s="304">
        <v>10.654</v>
      </c>
      <c r="AN22" s="304">
        <v>11.010439999999999</v>
      </c>
      <c r="AO22" s="304">
        <v>10.845928999999998</v>
      </c>
      <c r="AP22" s="304">
        <v>10.542525000000005</v>
      </c>
      <c r="AQ22" s="212">
        <f t="shared" si="7"/>
        <v>43.052894000000002</v>
      </c>
      <c r="AR22" s="304">
        <v>7.9480000000000004</v>
      </c>
      <c r="AS22" s="304">
        <v>8.1879999999999988</v>
      </c>
      <c r="AT22" s="304">
        <v>0</v>
      </c>
      <c r="AU22" s="168">
        <v>3.5760000000000005</v>
      </c>
      <c r="AV22" s="322">
        <f t="shared" si="8"/>
        <v>19.712</v>
      </c>
      <c r="AW22" s="304">
        <v>13.13</v>
      </c>
      <c r="AX22" s="304">
        <v>21.457000000000001</v>
      </c>
      <c r="AY22" s="304">
        <v>23.702999999999996</v>
      </c>
      <c r="AZ22" s="168">
        <v>25.992722699999995</v>
      </c>
      <c r="BA22" s="212">
        <f t="shared" si="9"/>
        <v>84.282722699999994</v>
      </c>
      <c r="BB22" s="168">
        <v>23.445</v>
      </c>
      <c r="BC22" s="304">
        <v>22.15</v>
      </c>
      <c r="BD22" s="168">
        <v>20.049999999999997</v>
      </c>
      <c r="BE22" s="304">
        <v>29.305000000000007</v>
      </c>
      <c r="BF22" s="212">
        <f t="shared" si="10"/>
        <v>94.95</v>
      </c>
    </row>
    <row r="23" spans="1:58">
      <c r="B23" s="51" t="s">
        <v>393</v>
      </c>
      <c r="C23" s="80" t="s">
        <v>168</v>
      </c>
      <c r="D23" s="117"/>
      <c r="E23" s="117"/>
      <c r="F23" s="117"/>
      <c r="G23" s="117"/>
      <c r="H23" s="285">
        <f t="shared" ref="H23:H24" si="11">SUM(D23:G23)</f>
        <v>0</v>
      </c>
      <c r="I23" s="285"/>
      <c r="J23" s="285"/>
      <c r="K23" s="285"/>
      <c r="L23" s="285"/>
      <c r="M23" s="285">
        <f t="shared" ref="M23:M24" si="12">SUM(I23:L23)</f>
        <v>0</v>
      </c>
      <c r="N23" s="285"/>
      <c r="O23" s="285"/>
      <c r="P23" s="285"/>
      <c r="Q23" s="285"/>
      <c r="R23" s="285">
        <f t="shared" ref="R23:R24" si="13">SUM(N23:Q23)</f>
        <v>0</v>
      </c>
      <c r="S23" s="285"/>
      <c r="T23" s="285"/>
      <c r="U23" s="285"/>
      <c r="V23" s="285"/>
      <c r="W23" s="285">
        <f t="shared" ref="W23:W24" si="14">SUM(S23:V23)</f>
        <v>0</v>
      </c>
      <c r="X23" s="285"/>
      <c r="Y23" s="285"/>
      <c r="Z23" s="285"/>
      <c r="AA23" s="285"/>
      <c r="AB23" s="285">
        <f t="shared" ref="AB23:AB24" si="15">SUM(X23:AA23)</f>
        <v>0</v>
      </c>
      <c r="AC23" s="285">
        <f t="shared" ref="AC23:AC24" si="16">SUM(Y23:AB23)</f>
        <v>0</v>
      </c>
      <c r="AD23" s="285">
        <f t="shared" ref="AD23:AD24" si="17">SUM(Z23:AC23)</f>
        <v>0</v>
      </c>
      <c r="AE23" s="285">
        <f t="shared" ref="AE23:AE24" si="18">SUM(AA23:AD23)</f>
        <v>0</v>
      </c>
      <c r="AF23" s="285">
        <f t="shared" ref="AF23:AF24" si="19">SUM(AB23:AE23)</f>
        <v>0</v>
      </c>
      <c r="AG23" s="285">
        <f t="shared" si="5"/>
        <v>0</v>
      </c>
      <c r="AH23" s="285">
        <f t="shared" ref="AH23:AH24" si="20">SUM(AD23:AG23)</f>
        <v>0</v>
      </c>
      <c r="AI23" s="285">
        <f t="shared" ref="AI23:AI24" si="21">SUM(AE23:AH23)</f>
        <v>0</v>
      </c>
      <c r="AJ23" s="285">
        <f t="shared" ref="AJ23:AJ24" si="22">SUM(AF23:AI23)</f>
        <v>0</v>
      </c>
      <c r="AK23" s="285">
        <f t="shared" ref="AK23:AK24" si="23">SUM(AG23:AJ23)</f>
        <v>0</v>
      </c>
      <c r="AL23" s="285">
        <f t="shared" si="6"/>
        <v>0</v>
      </c>
      <c r="AM23" s="285">
        <f t="shared" ref="AM23:AM24" si="24">SUM(AI23:AL23)</f>
        <v>0</v>
      </c>
      <c r="AN23" s="285">
        <f t="shared" ref="AN23:AN24" si="25">SUM(AJ23:AM23)</f>
        <v>0</v>
      </c>
      <c r="AO23" s="285">
        <f t="shared" ref="AO23:AO24" si="26">SUM(AK23:AN23)</f>
        <v>0</v>
      </c>
      <c r="AP23" s="285">
        <f t="shared" ref="AP23:AP24" si="27">SUM(AL23:AO23)</f>
        <v>0</v>
      </c>
      <c r="AQ23" s="285">
        <f t="shared" si="7"/>
        <v>0</v>
      </c>
      <c r="AR23" s="285">
        <f t="shared" ref="AR23:AR24" si="28">SUM(AN23:AQ23)</f>
        <v>0</v>
      </c>
      <c r="AS23" s="285">
        <f t="shared" ref="AS23:AS24" si="29">SUM(AO23:AR23)</f>
        <v>0</v>
      </c>
      <c r="AT23" s="285">
        <f t="shared" ref="AT23:AT24" si="30">SUM(AP23:AS23)</f>
        <v>0</v>
      </c>
      <c r="AU23" s="168">
        <v>39.9</v>
      </c>
      <c r="AV23" s="322">
        <f t="shared" si="8"/>
        <v>39.9</v>
      </c>
      <c r="AW23" s="304">
        <v>92.974999999999994</v>
      </c>
      <c r="AX23" s="304">
        <v>84.905000000000001</v>
      </c>
      <c r="AY23" s="304">
        <v>97.339999999999975</v>
      </c>
      <c r="AZ23" s="168">
        <v>102.85188000000005</v>
      </c>
      <c r="BA23" s="212">
        <f t="shared" si="9"/>
        <v>378.07188000000002</v>
      </c>
      <c r="BB23" s="168">
        <v>100.96606</v>
      </c>
      <c r="BC23" s="304">
        <v>102.81268</v>
      </c>
      <c r="BD23" s="168">
        <v>101.77804999999998</v>
      </c>
      <c r="BE23" s="304">
        <v>100.82802680000003</v>
      </c>
      <c r="BF23" s="212">
        <f t="shared" si="10"/>
        <v>406.38481680000001</v>
      </c>
    </row>
    <row r="24" spans="1:58">
      <c r="B24" s="51" t="s">
        <v>450</v>
      </c>
      <c r="C24" s="80" t="s">
        <v>168</v>
      </c>
      <c r="D24" s="117"/>
      <c r="E24" s="117"/>
      <c r="F24" s="117"/>
      <c r="G24" s="117"/>
      <c r="H24" s="285">
        <f t="shared" si="11"/>
        <v>0</v>
      </c>
      <c r="I24" s="285"/>
      <c r="J24" s="285"/>
      <c r="K24" s="285"/>
      <c r="L24" s="285"/>
      <c r="M24" s="285">
        <f t="shared" si="12"/>
        <v>0</v>
      </c>
      <c r="N24" s="285"/>
      <c r="O24" s="285"/>
      <c r="P24" s="285"/>
      <c r="Q24" s="285"/>
      <c r="R24" s="285">
        <f t="shared" si="13"/>
        <v>0</v>
      </c>
      <c r="S24" s="285"/>
      <c r="T24" s="285"/>
      <c r="U24" s="285"/>
      <c r="V24" s="285"/>
      <c r="W24" s="285">
        <f t="shared" si="14"/>
        <v>0</v>
      </c>
      <c r="X24" s="285"/>
      <c r="Y24" s="285"/>
      <c r="Z24" s="285"/>
      <c r="AA24" s="285"/>
      <c r="AB24" s="285">
        <f t="shared" si="15"/>
        <v>0</v>
      </c>
      <c r="AC24" s="285">
        <f t="shared" si="16"/>
        <v>0</v>
      </c>
      <c r="AD24" s="285">
        <f t="shared" si="17"/>
        <v>0</v>
      </c>
      <c r="AE24" s="285">
        <f t="shared" si="18"/>
        <v>0</v>
      </c>
      <c r="AF24" s="285">
        <f t="shared" si="19"/>
        <v>0</v>
      </c>
      <c r="AG24" s="285">
        <f t="shared" si="5"/>
        <v>0</v>
      </c>
      <c r="AH24" s="285">
        <f t="shared" si="20"/>
        <v>0</v>
      </c>
      <c r="AI24" s="285">
        <f t="shared" si="21"/>
        <v>0</v>
      </c>
      <c r="AJ24" s="285">
        <f t="shared" si="22"/>
        <v>0</v>
      </c>
      <c r="AK24" s="285">
        <f t="shared" si="23"/>
        <v>0</v>
      </c>
      <c r="AL24" s="285">
        <f t="shared" si="6"/>
        <v>0</v>
      </c>
      <c r="AM24" s="285">
        <f t="shared" si="24"/>
        <v>0</v>
      </c>
      <c r="AN24" s="285">
        <f t="shared" si="25"/>
        <v>0</v>
      </c>
      <c r="AO24" s="285">
        <f t="shared" si="26"/>
        <v>0</v>
      </c>
      <c r="AP24" s="285">
        <f t="shared" si="27"/>
        <v>0</v>
      </c>
      <c r="AQ24" s="285">
        <f t="shared" si="7"/>
        <v>0</v>
      </c>
      <c r="AR24" s="285">
        <f t="shared" si="28"/>
        <v>0</v>
      </c>
      <c r="AS24" s="285">
        <f t="shared" si="29"/>
        <v>0</v>
      </c>
      <c r="AT24" s="285">
        <f t="shared" si="30"/>
        <v>0</v>
      </c>
      <c r="AU24" s="168">
        <v>1.2242999999999999</v>
      </c>
      <c r="AV24" s="322">
        <f t="shared" si="8"/>
        <v>1.2242999999999999</v>
      </c>
      <c r="AW24" s="304">
        <v>13.446999999999999</v>
      </c>
      <c r="AX24" s="304">
        <v>17.007000000000001</v>
      </c>
      <c r="AY24" s="304">
        <v>37.321849999999998</v>
      </c>
      <c r="AZ24" s="168">
        <v>43.334649999999996</v>
      </c>
      <c r="BA24" s="212">
        <f t="shared" si="9"/>
        <v>111.11049999999999</v>
      </c>
      <c r="BB24" s="168">
        <v>40.0878315</v>
      </c>
      <c r="BC24" s="304">
        <v>45.843641499999997</v>
      </c>
      <c r="BD24" s="168">
        <v>37.799450500000006</v>
      </c>
      <c r="BE24" s="304">
        <v>47.783734499999994</v>
      </c>
      <c r="BF24" s="212">
        <f t="shared" si="10"/>
        <v>171.514658</v>
      </c>
    </row>
    <row r="25" spans="1:58">
      <c r="B25" s="50"/>
      <c r="C25" s="81"/>
      <c r="D25" s="118"/>
      <c r="E25" s="118"/>
      <c r="F25" s="118"/>
      <c r="G25" s="118"/>
      <c r="H25" s="118"/>
      <c r="I25" s="283"/>
      <c r="J25" s="283"/>
      <c r="K25" s="283"/>
      <c r="L25" s="283"/>
      <c r="M25" s="118"/>
      <c r="N25" s="283"/>
      <c r="O25" s="283"/>
      <c r="P25" s="283"/>
      <c r="Q25" s="283"/>
      <c r="R25" s="118"/>
      <c r="S25" s="119"/>
      <c r="T25" s="155"/>
      <c r="U25" s="155"/>
      <c r="V25" s="283"/>
      <c r="W25" s="118"/>
      <c r="X25" s="283"/>
      <c r="Y25" s="283"/>
      <c r="Z25" s="283"/>
      <c r="AA25" s="283"/>
      <c r="AB25" s="283"/>
      <c r="AC25" s="283"/>
      <c r="AD25" s="304"/>
      <c r="AE25" s="304"/>
      <c r="AF25" s="304"/>
      <c r="AG25" s="283"/>
      <c r="AK25" s="304"/>
      <c r="AL25" s="283"/>
      <c r="AM25" s="304"/>
      <c r="AN25" s="304"/>
      <c r="AQ25" s="283"/>
      <c r="AR25" s="304"/>
      <c r="AT25" s="304"/>
      <c r="AW25" s="304"/>
      <c r="AZ25" s="168"/>
      <c r="BB25" s="168"/>
      <c r="BC25" s="479"/>
      <c r="BE25" s="168"/>
    </row>
    <row r="26" spans="1:58">
      <c r="B26" s="77" t="s">
        <v>161</v>
      </c>
      <c r="C26" s="82" t="s">
        <v>168</v>
      </c>
      <c r="D26" s="120">
        <f>SUM(D13:D21)</f>
        <v>3982.7660000000001</v>
      </c>
      <c r="E26" s="120">
        <f>SUM(E13:E21)</f>
        <v>4039.125</v>
      </c>
      <c r="F26" s="120">
        <f>SUM(F13:F21)</f>
        <v>4084.5369999999998</v>
      </c>
      <c r="G26" s="120">
        <f>SUM(G13:G21)</f>
        <v>4051.6590000000001</v>
      </c>
      <c r="H26" s="120">
        <f t="shared" ref="H26:AL26" si="31">SUM(H13:H22)</f>
        <v>16158.087</v>
      </c>
      <c r="I26" s="120">
        <f t="shared" si="31"/>
        <v>3989.8812200000007</v>
      </c>
      <c r="J26" s="120">
        <f t="shared" si="31"/>
        <v>3972.7728499999998</v>
      </c>
      <c r="K26" s="120">
        <f t="shared" si="31"/>
        <v>4015.0829999999996</v>
      </c>
      <c r="L26" s="120">
        <f t="shared" si="31"/>
        <v>4024.3803150000012</v>
      </c>
      <c r="M26" s="120">
        <f t="shared" si="31"/>
        <v>16002.117385000001</v>
      </c>
      <c r="N26" s="120">
        <f t="shared" si="31"/>
        <v>3879.7704220000001</v>
      </c>
      <c r="O26" s="120">
        <f t="shared" si="31"/>
        <v>3962.6319829999998</v>
      </c>
      <c r="P26" s="120">
        <f t="shared" si="31"/>
        <v>3994.9816955000001</v>
      </c>
      <c r="Q26" s="120">
        <f t="shared" si="31"/>
        <v>3974.7848924999998</v>
      </c>
      <c r="R26" s="120">
        <f t="shared" si="31"/>
        <v>15812.168992999999</v>
      </c>
      <c r="S26" s="120">
        <f t="shared" si="31"/>
        <v>3853.9490000000001</v>
      </c>
      <c r="T26" s="120">
        <f t="shared" si="31"/>
        <v>3890.5669230000003</v>
      </c>
      <c r="U26" s="120">
        <f t="shared" si="31"/>
        <v>3990</v>
      </c>
      <c r="V26" s="120">
        <f t="shared" si="31"/>
        <v>3958.5840770000004</v>
      </c>
      <c r="W26" s="120">
        <f t="shared" si="31"/>
        <v>15693.1</v>
      </c>
      <c r="X26" s="120">
        <f t="shared" si="31"/>
        <v>3850.5610000000001</v>
      </c>
      <c r="Y26" s="120">
        <f t="shared" si="31"/>
        <v>3854.9167599999996</v>
      </c>
      <c r="Z26" s="120">
        <f t="shared" si="31"/>
        <v>3895.5670149999996</v>
      </c>
      <c r="AA26" s="120">
        <f t="shared" si="31"/>
        <v>3874.6155490000001</v>
      </c>
      <c r="AB26" s="120">
        <f t="shared" si="31"/>
        <v>15475.660324</v>
      </c>
      <c r="AC26" s="245">
        <f t="shared" si="31"/>
        <v>3744.4255000000003</v>
      </c>
      <c r="AD26" s="245">
        <f t="shared" si="31"/>
        <v>3512.4610051928257</v>
      </c>
      <c r="AE26" s="245">
        <f t="shared" si="31"/>
        <v>3363.5535634131988</v>
      </c>
      <c r="AF26" s="245">
        <f t="shared" si="31"/>
        <v>3492.2423683939746</v>
      </c>
      <c r="AG26" s="120">
        <f t="shared" si="31"/>
        <v>14112.682436999999</v>
      </c>
      <c r="AH26" s="245">
        <f t="shared" si="31"/>
        <v>3402.8690153999992</v>
      </c>
      <c r="AI26" s="245">
        <f t="shared" si="31"/>
        <v>3475.1777245999988</v>
      </c>
      <c r="AJ26" s="245">
        <f t="shared" si="31"/>
        <v>3539.3454999999999</v>
      </c>
      <c r="AK26" s="245">
        <f t="shared" si="31"/>
        <v>3545.2796349999985</v>
      </c>
      <c r="AL26" s="120">
        <f t="shared" si="31"/>
        <v>13962.671875</v>
      </c>
      <c r="AM26" s="245">
        <f>SUM(AM13:AM22)</f>
        <v>3355.61895</v>
      </c>
      <c r="AN26" s="245">
        <f>SUM(AN13:AN22)</f>
        <v>3401.6216577404903</v>
      </c>
      <c r="AO26" s="245">
        <f t="shared" ref="AO26:AT26" si="32">SUM(AO13:AO22)</f>
        <v>3499.1471261835409</v>
      </c>
      <c r="AP26" s="245">
        <f t="shared" si="32"/>
        <v>3505.0849011132595</v>
      </c>
      <c r="AQ26" s="120">
        <f t="shared" si="32"/>
        <v>13761.472635037289</v>
      </c>
      <c r="AR26" s="245">
        <f t="shared" si="32"/>
        <v>3417.2815884369197</v>
      </c>
      <c r="AS26" s="245">
        <f t="shared" si="32"/>
        <v>3376.9064115630799</v>
      </c>
      <c r="AT26" s="245">
        <f t="shared" si="32"/>
        <v>3268.8070000000007</v>
      </c>
      <c r="AU26" s="245">
        <f t="shared" ref="AU26:BF26" si="33">SUM(AU13:AU24)</f>
        <v>3495.9373000000001</v>
      </c>
      <c r="AV26" s="437">
        <f t="shared" si="33"/>
        <v>13558.932299999999</v>
      </c>
      <c r="AW26" s="245">
        <f t="shared" si="33"/>
        <v>3493.5850000000009</v>
      </c>
      <c r="AX26" s="245">
        <f t="shared" si="33"/>
        <v>3537.2350000000006</v>
      </c>
      <c r="AY26" s="245">
        <f t="shared" si="33"/>
        <v>3616.2168499999998</v>
      </c>
      <c r="AZ26" s="245">
        <f t="shared" si="33"/>
        <v>3646.6983536409193</v>
      </c>
      <c r="BA26" s="123">
        <f t="shared" si="33"/>
        <v>14293.735203640921</v>
      </c>
      <c r="BB26" s="471">
        <f t="shared" si="33"/>
        <v>3486.5181626999997</v>
      </c>
      <c r="BC26" s="245">
        <f t="shared" si="33"/>
        <v>3574.0243179000008</v>
      </c>
      <c r="BD26" s="245">
        <f t="shared" si="33"/>
        <v>3606.9315966999998</v>
      </c>
      <c r="BE26" s="245">
        <f t="shared" si="33"/>
        <v>3625.1084149914</v>
      </c>
      <c r="BF26" s="123">
        <f t="shared" si="33"/>
        <v>14292.582492291402</v>
      </c>
    </row>
    <row r="27" spans="1:58">
      <c r="B27" s="50"/>
      <c r="C27" s="81"/>
      <c r="D27" s="50"/>
      <c r="E27" s="50"/>
      <c r="F27" s="50"/>
      <c r="G27" s="50"/>
      <c r="H27" s="116"/>
      <c r="I27" s="265"/>
      <c r="J27" s="265"/>
      <c r="K27" s="265"/>
      <c r="L27" s="265"/>
      <c r="M27" s="265"/>
      <c r="N27" s="265"/>
      <c r="O27" s="265"/>
      <c r="P27" s="265"/>
      <c r="Q27" s="265"/>
      <c r="R27" s="265"/>
      <c r="T27" s="268"/>
      <c r="U27" s="268"/>
      <c r="V27" s="265"/>
      <c r="W27" s="265"/>
      <c r="X27" s="265"/>
      <c r="Y27" s="265"/>
      <c r="Z27" s="265"/>
      <c r="AA27" s="265"/>
      <c r="AB27" s="265"/>
      <c r="AC27" s="265"/>
      <c r="AD27" s="304"/>
      <c r="AE27" s="304"/>
      <c r="AF27" s="304"/>
      <c r="AG27" s="265"/>
      <c r="AK27" s="304"/>
      <c r="AL27" s="265"/>
      <c r="AQ27" s="265"/>
      <c r="AT27" s="304"/>
      <c r="AW27" s="304"/>
      <c r="AZ27" s="168"/>
      <c r="BC27" s="479"/>
      <c r="BE27" s="168"/>
    </row>
    <row r="28" spans="1:58">
      <c r="B28" s="50" t="s">
        <v>160</v>
      </c>
      <c r="C28" s="81"/>
      <c r="D28" s="50"/>
      <c r="E28" s="50"/>
      <c r="F28" s="50"/>
      <c r="G28" s="50"/>
      <c r="H28" s="116"/>
      <c r="I28" s="265"/>
      <c r="J28" s="265"/>
      <c r="K28" s="265"/>
      <c r="L28" s="265"/>
      <c r="M28" s="265"/>
      <c r="N28" s="265"/>
      <c r="O28" s="265"/>
      <c r="P28" s="265"/>
      <c r="Q28" s="265"/>
      <c r="R28" s="265"/>
      <c r="T28" s="268"/>
      <c r="U28" s="268"/>
      <c r="V28" s="265"/>
      <c r="W28" s="265"/>
      <c r="X28" s="265"/>
      <c r="Y28" s="265"/>
      <c r="Z28" s="265"/>
      <c r="AA28" s="265"/>
      <c r="AB28" s="265"/>
      <c r="AC28" s="265"/>
      <c r="AD28" s="304"/>
      <c r="AE28" s="304"/>
      <c r="AF28" s="304"/>
      <c r="AG28" s="265"/>
      <c r="AJ28" s="304"/>
      <c r="AK28" s="304"/>
      <c r="AL28" s="265"/>
      <c r="AQ28" s="265"/>
      <c r="AT28" s="304"/>
      <c r="AW28" s="304"/>
      <c r="AZ28" s="168"/>
      <c r="BC28" s="479"/>
      <c r="BE28" s="168"/>
    </row>
    <row r="29" spans="1:58">
      <c r="B29" s="48" t="s">
        <v>451</v>
      </c>
      <c r="C29" s="80" t="s">
        <v>168</v>
      </c>
      <c r="D29" s="90">
        <v>1418.6469999999999</v>
      </c>
      <c r="E29" s="90">
        <v>1394.4079999999999</v>
      </c>
      <c r="F29" s="90">
        <v>1244.0989999999999</v>
      </c>
      <c r="G29" s="90">
        <v>1374.364</v>
      </c>
      <c r="H29" s="285">
        <f>SUM(D29:G29)</f>
        <v>5431.518</v>
      </c>
      <c r="I29" s="286">
        <v>1474.1154000000001</v>
      </c>
      <c r="J29" s="286">
        <v>1403.4169999999999</v>
      </c>
      <c r="K29" s="286">
        <v>1131.6000000000001</v>
      </c>
      <c r="L29" s="286">
        <v>1501.9689999999994</v>
      </c>
      <c r="M29" s="285">
        <f>SUM(I29:L29)</f>
        <v>5511.1013999999996</v>
      </c>
      <c r="N29" s="286">
        <v>1460.0488</v>
      </c>
      <c r="O29" s="286">
        <v>1457.9690000000001</v>
      </c>
      <c r="P29" s="286">
        <v>1369.0436000000002</v>
      </c>
      <c r="Q29" s="286">
        <v>1452.2704000000001</v>
      </c>
      <c r="R29" s="285">
        <f>SUM(N29:Q29)</f>
        <v>5739.3318000000008</v>
      </c>
      <c r="S29" s="91">
        <v>1486.056</v>
      </c>
      <c r="T29" s="156">
        <v>1461.787</v>
      </c>
      <c r="U29" s="156">
        <v>1345</v>
      </c>
      <c r="V29" s="283">
        <v>1431.1570000000002</v>
      </c>
      <c r="W29" s="118">
        <f>SUM(S29:V29)</f>
        <v>5724</v>
      </c>
      <c r="X29" s="283">
        <v>1521.26</v>
      </c>
      <c r="Y29" s="283">
        <v>1470.7431999999999</v>
      </c>
      <c r="Z29" s="283">
        <v>1402</v>
      </c>
      <c r="AA29" s="306">
        <v>1564.2293999999999</v>
      </c>
      <c r="AB29" s="212">
        <f>SUM(X29:AA29)</f>
        <v>5958.2326000000003</v>
      </c>
      <c r="AC29" s="304">
        <v>1534.7049999999999</v>
      </c>
      <c r="AD29" s="304">
        <v>1317.6004171760401</v>
      </c>
      <c r="AE29" s="304">
        <v>1180.1469828239601</v>
      </c>
      <c r="AF29" s="304">
        <v>1259.1370890322096</v>
      </c>
      <c r="AG29" s="212">
        <f>SUM(AC29:AF29)</f>
        <v>5291.5894890322097</v>
      </c>
      <c r="AH29" s="304">
        <v>1331.237824</v>
      </c>
      <c r="AI29" s="304">
        <v>1376.2063759999999</v>
      </c>
      <c r="AJ29" s="304">
        <v>1078.5557999999999</v>
      </c>
      <c r="AK29" s="304">
        <v>1524.6280051409105</v>
      </c>
      <c r="AL29" s="212">
        <f>SUM(AH29:AK29)</f>
        <v>5310.6280051409103</v>
      </c>
      <c r="AM29" s="304">
        <v>1457.0048000000002</v>
      </c>
      <c r="AN29" s="304">
        <v>1410.0510999999997</v>
      </c>
      <c r="AO29" s="304">
        <v>1435.0999319999996</v>
      </c>
      <c r="AP29" s="304">
        <v>1533.5387000000005</v>
      </c>
      <c r="AQ29" s="212">
        <f>SUM(AM29:AP29)</f>
        <v>5835.6945319999995</v>
      </c>
      <c r="AR29" s="304">
        <v>1469</v>
      </c>
      <c r="AS29" s="252">
        <v>1512.393</v>
      </c>
      <c r="AT29" s="304">
        <v>1357.607</v>
      </c>
      <c r="AU29" s="304">
        <v>1439.6629999999996</v>
      </c>
      <c r="AV29" s="322">
        <f t="shared" ref="AV29:AV31" si="34">SUM(AR29:AU29)</f>
        <v>5778.6629999999996</v>
      </c>
      <c r="AW29" s="304">
        <v>1499.9849999999999</v>
      </c>
      <c r="AX29" s="304">
        <v>1371.8133060000007</v>
      </c>
      <c r="AY29" s="304">
        <v>1424.5015790135947</v>
      </c>
      <c r="AZ29" s="168">
        <v>1265.8031149864046</v>
      </c>
      <c r="BA29" s="212">
        <f t="shared" ref="BA29:BA31" si="35">SUM(AW29:AZ29)</f>
        <v>5562.1030000000001</v>
      </c>
      <c r="BB29" s="168">
        <v>1873.655542</v>
      </c>
      <c r="BC29" s="304">
        <v>2018.7758199999998</v>
      </c>
      <c r="BD29" s="168">
        <v>2200.897512</v>
      </c>
      <c r="BE29" s="168">
        <v>1708.8815260000001</v>
      </c>
      <c r="BF29" s="212">
        <f t="shared" ref="BF29:BF31" si="36">SUM(BB29:BE29)</f>
        <v>7802.2103999999999</v>
      </c>
    </row>
    <row r="30" spans="1:58">
      <c r="B30" s="48" t="s">
        <v>381</v>
      </c>
      <c r="C30" s="80" t="s">
        <v>168</v>
      </c>
      <c r="D30" s="90">
        <v>0</v>
      </c>
      <c r="E30" s="90">
        <v>0</v>
      </c>
      <c r="F30" s="90">
        <v>0</v>
      </c>
      <c r="G30" s="90">
        <v>0</v>
      </c>
      <c r="H30" s="285">
        <f>SUM(D30:G30)</f>
        <v>0</v>
      </c>
      <c r="I30" s="90">
        <v>0</v>
      </c>
      <c r="J30" s="90">
        <v>0</v>
      </c>
      <c r="K30" s="90">
        <v>0</v>
      </c>
      <c r="L30" s="90">
        <v>79.221150652310939</v>
      </c>
      <c r="M30" s="285">
        <f>SUM(I30:L30)</f>
        <v>79.221150652310939</v>
      </c>
      <c r="N30" s="286">
        <v>132.28889042331932</v>
      </c>
      <c r="O30" s="286">
        <v>158.95504348739493</v>
      </c>
      <c r="P30" s="286">
        <v>189.15136936134499</v>
      </c>
      <c r="Q30" s="286">
        <v>205.56185096533619</v>
      </c>
      <c r="R30" s="285">
        <f>SUM(N30:Q30)</f>
        <v>685.95715423739534</v>
      </c>
      <c r="S30" s="91">
        <v>237.289863731092</v>
      </c>
      <c r="T30" s="156">
        <v>274</v>
      </c>
      <c r="U30" s="156">
        <v>276</v>
      </c>
      <c r="V30" s="283">
        <v>306.71013626890795</v>
      </c>
      <c r="W30" s="118">
        <f>SUM(S30:V30)</f>
        <v>1094</v>
      </c>
      <c r="X30" s="283">
        <v>296.601</v>
      </c>
      <c r="Y30" s="283">
        <v>175.64126681092438</v>
      </c>
      <c r="Z30" s="283">
        <v>365.95479108088239</v>
      </c>
      <c r="AA30" s="306">
        <v>331.20951000000002</v>
      </c>
      <c r="AB30" s="212">
        <f>SUM(X30:AA30)</f>
        <v>1169.4065678918068</v>
      </c>
      <c r="AC30" s="304">
        <v>364.92899999999997</v>
      </c>
      <c r="AD30" s="304">
        <v>308.15800000000002</v>
      </c>
      <c r="AE30" s="304">
        <v>281.12131809348739</v>
      </c>
      <c r="AF30" s="304">
        <v>299.24648675105254</v>
      </c>
      <c r="AG30" s="212">
        <f>SUM(AC30:AF30)</f>
        <v>1253.4548048445399</v>
      </c>
      <c r="AH30" s="304">
        <v>304.50966853676471</v>
      </c>
      <c r="AI30" s="304">
        <v>308.97633146323528</v>
      </c>
      <c r="AJ30" s="304">
        <v>338.04600000000005</v>
      </c>
      <c r="AK30" s="304">
        <v>392.51716319642856</v>
      </c>
      <c r="AL30" s="212">
        <f>SUM(AH30:AK30)</f>
        <v>1344.0491631964287</v>
      </c>
      <c r="AM30" s="304">
        <v>386.11439981722691</v>
      </c>
      <c r="AN30" s="304">
        <v>215.04460018277308</v>
      </c>
      <c r="AO30" s="304">
        <v>133.12099999999998</v>
      </c>
      <c r="AP30" s="304">
        <v>667.30383840935929</v>
      </c>
      <c r="AQ30" s="212">
        <f>SUM(AM30:AP30)</f>
        <v>1401.5838384093593</v>
      </c>
      <c r="AR30" s="304">
        <v>793.53748396638696</v>
      </c>
      <c r="AS30" s="304">
        <v>742.06151603361297</v>
      </c>
      <c r="AT30" s="304">
        <v>765.40100000000018</v>
      </c>
      <c r="AU30" s="304">
        <v>807.23450280252121</v>
      </c>
      <c r="AV30" s="322">
        <f t="shared" si="34"/>
        <v>3108.2345028025211</v>
      </c>
      <c r="AW30" s="304">
        <v>780</v>
      </c>
      <c r="AX30" s="304">
        <v>759.06527996219006</v>
      </c>
      <c r="AY30" s="304">
        <v>766.93472003780994</v>
      </c>
      <c r="AZ30" s="168">
        <v>578.74513548319374</v>
      </c>
      <c r="BA30" s="212">
        <f t="shared" si="35"/>
        <v>2884.7451354831937</v>
      </c>
      <c r="BB30" s="168">
        <v>760.697</v>
      </c>
      <c r="BC30" s="304">
        <v>756.26599999999996</v>
      </c>
      <c r="BD30" s="168">
        <v>742.16500000000019</v>
      </c>
      <c r="BE30" s="168">
        <v>765.54227520167979</v>
      </c>
      <c r="BF30" s="212">
        <f t="shared" si="36"/>
        <v>3024.6702752016799</v>
      </c>
    </row>
    <row r="31" spans="1:58">
      <c r="B31" s="48" t="s">
        <v>152</v>
      </c>
      <c r="C31" s="80" t="s">
        <v>168</v>
      </c>
      <c r="D31" s="90">
        <v>276.61700000000002</v>
      </c>
      <c r="E31" s="90">
        <v>259.86399999999998</v>
      </c>
      <c r="F31" s="90">
        <v>258.05500000000001</v>
      </c>
      <c r="G31" s="90">
        <v>285.04399999999998</v>
      </c>
      <c r="H31" s="285">
        <f>SUM(D31:G31)</f>
        <v>1079.58</v>
      </c>
      <c r="I31" s="286">
        <v>281.93539999999996</v>
      </c>
      <c r="J31" s="286">
        <v>203.11680000000001</v>
      </c>
      <c r="K31" s="286">
        <v>272.10000000000002</v>
      </c>
      <c r="L31" s="286">
        <v>289.49710000000005</v>
      </c>
      <c r="M31" s="285">
        <f>SUM(I31:L31)</f>
        <v>1046.6493</v>
      </c>
      <c r="N31" s="286">
        <v>289.11489999999998</v>
      </c>
      <c r="O31" s="286">
        <v>276.63390000000004</v>
      </c>
      <c r="P31" s="286">
        <v>274.66840000000002</v>
      </c>
      <c r="Q31" s="286">
        <v>284.28149999999999</v>
      </c>
      <c r="R31" s="285">
        <f>SUM(N31:Q31)</f>
        <v>1124.6987000000001</v>
      </c>
      <c r="S31" s="91">
        <v>284.696782546007</v>
      </c>
      <c r="T31" s="156">
        <v>280.43316117000006</v>
      </c>
      <c r="U31" s="156">
        <v>262</v>
      </c>
      <c r="V31" s="283">
        <v>267.87005628399288</v>
      </c>
      <c r="W31" s="118">
        <f>SUM(S31:V31)</f>
        <v>1095</v>
      </c>
      <c r="X31" s="283">
        <v>270.608</v>
      </c>
      <c r="Y31" s="283">
        <v>263.94630000000006</v>
      </c>
      <c r="Z31" s="283">
        <v>225.34023006000001</v>
      </c>
      <c r="AA31" s="306">
        <v>254.77930268999998</v>
      </c>
      <c r="AB31" s="212">
        <f>SUM(X31:AA31)</f>
        <v>1014.6738327500001</v>
      </c>
      <c r="AC31" s="304">
        <v>284.54517459879997</v>
      </c>
      <c r="AD31" s="304">
        <v>277.79807185919998</v>
      </c>
      <c r="AE31" s="304">
        <v>253.90621660172002</v>
      </c>
      <c r="AF31" s="304">
        <v>277.86060599939992</v>
      </c>
      <c r="AG31" s="212">
        <f>SUM(AC31:AF31)</f>
        <v>1094.11006905912</v>
      </c>
      <c r="AH31" s="304">
        <v>279.32743948799998</v>
      </c>
      <c r="AI31" s="304">
        <v>259.70199215399998</v>
      </c>
      <c r="AJ31" s="304">
        <v>228.77913723180006</v>
      </c>
      <c r="AK31" s="304">
        <v>265.99761490984008</v>
      </c>
      <c r="AL31" s="212">
        <f>SUM(AH31:AK31)</f>
        <v>1033.8061837836401</v>
      </c>
      <c r="AM31" s="304">
        <v>284.80668680799999</v>
      </c>
      <c r="AN31" s="304">
        <v>263.80663160527001</v>
      </c>
      <c r="AO31" s="304">
        <v>219.18859877720001</v>
      </c>
      <c r="AP31" s="304">
        <v>245.64783774919999</v>
      </c>
      <c r="AQ31" s="212">
        <f>SUM(AM31:AP31)</f>
        <v>1013.44975493967</v>
      </c>
      <c r="AR31" s="304">
        <v>281</v>
      </c>
      <c r="AS31" s="304">
        <v>268</v>
      </c>
      <c r="AT31" s="304">
        <v>255.5512742218001</v>
      </c>
      <c r="AU31" s="304">
        <v>281.24872577819986</v>
      </c>
      <c r="AV31" s="322">
        <f t="shared" si="34"/>
        <v>1085.8</v>
      </c>
      <c r="AW31" s="304">
        <v>290.7</v>
      </c>
      <c r="AX31" s="304">
        <v>256.64618115440004</v>
      </c>
      <c r="AY31" s="304">
        <v>250.46176844560006</v>
      </c>
      <c r="AZ31" s="168">
        <v>299.03815040000018</v>
      </c>
      <c r="BA31" s="212">
        <f t="shared" si="35"/>
        <v>1096.8461000000002</v>
      </c>
      <c r="BB31" s="168">
        <v>295.85746829999999</v>
      </c>
      <c r="BC31" s="304">
        <v>276.8196466</v>
      </c>
      <c r="BD31" s="168">
        <v>250.55285739999999</v>
      </c>
      <c r="BE31" s="168">
        <v>268.15799770000001</v>
      </c>
      <c r="BF31" s="212">
        <f t="shared" si="36"/>
        <v>1091.38797</v>
      </c>
    </row>
    <row r="32" spans="1:58">
      <c r="B32" s="50"/>
      <c r="C32" s="81"/>
      <c r="D32" s="121"/>
      <c r="E32" s="121"/>
      <c r="F32" s="121"/>
      <c r="G32" s="121"/>
      <c r="H32" s="285"/>
      <c r="I32" s="286"/>
      <c r="J32" s="286"/>
      <c r="K32" s="286"/>
      <c r="L32" s="286"/>
      <c r="M32" s="285"/>
      <c r="N32" s="286"/>
      <c r="O32" s="286"/>
      <c r="P32" s="286"/>
      <c r="Q32" s="286"/>
      <c r="R32" s="285"/>
      <c r="S32" s="122"/>
      <c r="T32" s="122"/>
      <c r="U32" s="122"/>
      <c r="V32" s="286"/>
      <c r="W32" s="285"/>
      <c r="X32" s="285"/>
      <c r="Y32" s="285"/>
      <c r="Z32" s="285"/>
      <c r="AA32" s="285"/>
      <c r="AB32" s="285"/>
      <c r="AC32" s="285"/>
      <c r="AD32" s="304"/>
      <c r="AE32" s="304"/>
      <c r="AF32" s="304"/>
      <c r="AG32" s="285"/>
      <c r="AL32" s="285"/>
      <c r="AQ32" s="285"/>
      <c r="AT32" s="304"/>
      <c r="AW32" s="304"/>
      <c r="AZ32" s="168"/>
      <c r="BB32" s="168"/>
      <c r="BC32" s="479"/>
      <c r="BE32" s="168"/>
    </row>
    <row r="33" spans="2:58">
      <c r="B33" s="77" t="s">
        <v>162</v>
      </c>
      <c r="C33" s="82" t="s">
        <v>168</v>
      </c>
      <c r="D33" s="123">
        <f t="shared" ref="D33:AQ33" si="37">SUM(D29:D31)</f>
        <v>1695.2639999999999</v>
      </c>
      <c r="E33" s="123">
        <f t="shared" si="37"/>
        <v>1654.2719999999999</v>
      </c>
      <c r="F33" s="123">
        <f t="shared" si="37"/>
        <v>1502.154</v>
      </c>
      <c r="G33" s="123">
        <f t="shared" si="37"/>
        <v>1659.4079999999999</v>
      </c>
      <c r="H33" s="123">
        <f t="shared" si="37"/>
        <v>6511.098</v>
      </c>
      <c r="I33" s="123">
        <f t="shared" si="37"/>
        <v>1756.0508</v>
      </c>
      <c r="J33" s="123">
        <f t="shared" si="37"/>
        <v>1606.5337999999999</v>
      </c>
      <c r="K33" s="123">
        <f t="shared" si="37"/>
        <v>1403.7000000000003</v>
      </c>
      <c r="L33" s="123">
        <f t="shared" si="37"/>
        <v>1870.6872506523105</v>
      </c>
      <c r="M33" s="123">
        <f t="shared" si="37"/>
        <v>6636.9718506523104</v>
      </c>
      <c r="N33" s="123">
        <f t="shared" si="37"/>
        <v>1881.4525904233194</v>
      </c>
      <c r="O33" s="123">
        <f t="shared" si="37"/>
        <v>1893.5579434873951</v>
      </c>
      <c r="P33" s="123">
        <f t="shared" si="37"/>
        <v>1832.8633693613451</v>
      </c>
      <c r="Q33" s="123">
        <f t="shared" si="37"/>
        <v>1942.1137509653363</v>
      </c>
      <c r="R33" s="123">
        <f t="shared" si="37"/>
        <v>7549.9876542373959</v>
      </c>
      <c r="S33" s="123">
        <f t="shared" si="37"/>
        <v>2008.042646277099</v>
      </c>
      <c r="T33" s="123">
        <f t="shared" si="37"/>
        <v>2016.2201611700002</v>
      </c>
      <c r="U33" s="123">
        <f t="shared" si="37"/>
        <v>1883</v>
      </c>
      <c r="V33" s="123">
        <f t="shared" si="37"/>
        <v>2005.737192552901</v>
      </c>
      <c r="W33" s="123">
        <f t="shared" si="37"/>
        <v>7913</v>
      </c>
      <c r="X33" s="245">
        <f t="shared" si="37"/>
        <v>2088.4690000000001</v>
      </c>
      <c r="Y33" s="245">
        <f t="shared" si="37"/>
        <v>1910.3307668109244</v>
      </c>
      <c r="Z33" s="245">
        <f t="shared" si="37"/>
        <v>1993.2950211408825</v>
      </c>
      <c r="AA33" s="245">
        <f t="shared" si="37"/>
        <v>2150.2182126899997</v>
      </c>
      <c r="AB33" s="123">
        <f t="shared" si="37"/>
        <v>8142.3130006418069</v>
      </c>
      <c r="AC33" s="245">
        <f t="shared" si="37"/>
        <v>2184.1791745987998</v>
      </c>
      <c r="AD33" s="245">
        <f t="shared" si="37"/>
        <v>1903.55648903524</v>
      </c>
      <c r="AE33" s="245">
        <f t="shared" si="37"/>
        <v>1715.1745175191675</v>
      </c>
      <c r="AF33" s="245">
        <f t="shared" si="37"/>
        <v>1836.2441817826621</v>
      </c>
      <c r="AG33" s="123">
        <f t="shared" si="37"/>
        <v>7639.1543629358703</v>
      </c>
      <c r="AH33" s="245">
        <f t="shared" si="37"/>
        <v>1915.0749320247646</v>
      </c>
      <c r="AI33" s="245">
        <f t="shared" si="37"/>
        <v>1944.8846996172351</v>
      </c>
      <c r="AJ33" s="245">
        <f t="shared" si="37"/>
        <v>1645.3809372318001</v>
      </c>
      <c r="AK33" s="245">
        <f t="shared" si="37"/>
        <v>2183.1427832471791</v>
      </c>
      <c r="AL33" s="123">
        <f t="shared" si="37"/>
        <v>7688.4833521209794</v>
      </c>
      <c r="AM33" s="123">
        <f t="shared" si="37"/>
        <v>2127.9258866252271</v>
      </c>
      <c r="AN33" s="123">
        <f t="shared" si="37"/>
        <v>1888.9023317880428</v>
      </c>
      <c r="AO33" s="123">
        <f t="shared" si="37"/>
        <v>1787.4095307771997</v>
      </c>
      <c r="AP33" s="123">
        <f t="shared" si="37"/>
        <v>2446.4903761585597</v>
      </c>
      <c r="AQ33" s="123">
        <f t="shared" si="37"/>
        <v>8250.7281253490291</v>
      </c>
      <c r="AR33" s="123">
        <f>SUM(AR29:AR31)</f>
        <v>2543.5374839663868</v>
      </c>
      <c r="AS33" s="123">
        <f t="shared" ref="AS33:AW33" si="38">SUM(AS29:AS31)</f>
        <v>2522.4545160336129</v>
      </c>
      <c r="AT33" s="123">
        <f t="shared" si="38"/>
        <v>2378.5592742218005</v>
      </c>
      <c r="AU33" s="123">
        <f t="shared" si="38"/>
        <v>2528.1462285807206</v>
      </c>
      <c r="AV33" s="123">
        <f t="shared" si="38"/>
        <v>9972.697502802519</v>
      </c>
      <c r="AW33" s="123">
        <f t="shared" si="38"/>
        <v>2570.6849999999995</v>
      </c>
      <c r="AX33" s="123">
        <f>SUM(AX29:AX31)</f>
        <v>2387.5247671165907</v>
      </c>
      <c r="AY33" s="123">
        <f>SUM(AY29:AY31)</f>
        <v>2441.8980674970048</v>
      </c>
      <c r="AZ33" s="123">
        <f>SUM(AZ29:AZ31)</f>
        <v>2143.5864008695985</v>
      </c>
      <c r="BA33" s="123">
        <f>SUM(BA29:BA31)</f>
        <v>9543.6942354831936</v>
      </c>
      <c r="BB33" s="472">
        <f t="shared" ref="BB33:BF33" si="39">SUM(BB29:BB31)</f>
        <v>2930.2100103000002</v>
      </c>
      <c r="BC33" s="123">
        <f t="shared" si="39"/>
        <v>3051.8614665999999</v>
      </c>
      <c r="BD33" s="123">
        <f t="shared" si="39"/>
        <v>3193.6153694000004</v>
      </c>
      <c r="BE33" s="123">
        <f t="shared" si="39"/>
        <v>2742.58179890168</v>
      </c>
      <c r="BF33" s="123">
        <f t="shared" si="39"/>
        <v>11918.268645201679</v>
      </c>
    </row>
    <row r="34" spans="2:58">
      <c r="B34" s="50"/>
      <c r="C34" s="81"/>
      <c r="D34" s="121"/>
      <c r="E34" s="121"/>
      <c r="F34" s="121"/>
      <c r="G34" s="121"/>
      <c r="H34" s="285"/>
      <c r="I34" s="286"/>
      <c r="J34" s="286"/>
      <c r="K34" s="286"/>
      <c r="L34" s="286"/>
      <c r="M34" s="285"/>
      <c r="N34" s="286"/>
      <c r="O34" s="286"/>
      <c r="P34" s="286"/>
      <c r="Q34" s="286"/>
      <c r="R34" s="285"/>
      <c r="S34" s="122"/>
      <c r="T34" s="122"/>
      <c r="U34" s="122"/>
      <c r="V34" s="286"/>
      <c r="W34" s="285"/>
      <c r="X34" s="286"/>
      <c r="Y34" s="286"/>
      <c r="Z34" s="286"/>
      <c r="AA34" s="286"/>
      <c r="AB34" s="285"/>
      <c r="AC34" s="286"/>
      <c r="AD34" s="286"/>
      <c r="AE34" s="286"/>
      <c r="AF34" s="286"/>
      <c r="AG34" s="285"/>
      <c r="AK34" s="286"/>
      <c r="AL34" s="285"/>
      <c r="AQ34" s="285"/>
      <c r="AT34" s="304"/>
      <c r="AW34" s="304"/>
      <c r="AZ34" s="168"/>
      <c r="BB34" s="168"/>
      <c r="BC34" s="168"/>
    </row>
    <row r="35" spans="2:58" ht="13.8" thickBot="1">
      <c r="B35" s="53" t="s">
        <v>163</v>
      </c>
      <c r="C35" s="83" t="s">
        <v>168</v>
      </c>
      <c r="D35" s="124">
        <f t="shared" ref="D35:AQ35" si="40">SUM(D26,D33)</f>
        <v>5678.03</v>
      </c>
      <c r="E35" s="124">
        <f t="shared" si="40"/>
        <v>5693.3969999999999</v>
      </c>
      <c r="F35" s="124">
        <f t="shared" si="40"/>
        <v>5586.6909999999998</v>
      </c>
      <c r="G35" s="124">
        <f t="shared" si="40"/>
        <v>5711.067</v>
      </c>
      <c r="H35" s="124">
        <f t="shared" si="40"/>
        <v>22669.184999999998</v>
      </c>
      <c r="I35" s="124">
        <f t="shared" si="40"/>
        <v>5745.9320200000002</v>
      </c>
      <c r="J35" s="124">
        <f t="shared" si="40"/>
        <v>5579.3066499999995</v>
      </c>
      <c r="K35" s="124">
        <f t="shared" si="40"/>
        <v>5418.7829999999994</v>
      </c>
      <c r="L35" s="124">
        <f t="shared" si="40"/>
        <v>5895.0675656523117</v>
      </c>
      <c r="M35" s="124">
        <f t="shared" si="40"/>
        <v>22639.089235652311</v>
      </c>
      <c r="N35" s="124">
        <f t="shared" si="40"/>
        <v>5761.2230124233192</v>
      </c>
      <c r="O35" s="124">
        <f t="shared" si="40"/>
        <v>5856.1899264873946</v>
      </c>
      <c r="P35" s="124">
        <f t="shared" si="40"/>
        <v>5827.8450648613452</v>
      </c>
      <c r="Q35" s="124">
        <f t="shared" si="40"/>
        <v>5916.8986434653361</v>
      </c>
      <c r="R35" s="124">
        <f t="shared" si="40"/>
        <v>23362.156647237396</v>
      </c>
      <c r="S35" s="124">
        <f t="shared" si="40"/>
        <v>5861.9916462770989</v>
      </c>
      <c r="T35" s="124">
        <f t="shared" si="40"/>
        <v>5906.7870841700005</v>
      </c>
      <c r="U35" s="124">
        <f t="shared" si="40"/>
        <v>5873</v>
      </c>
      <c r="V35" s="124">
        <f t="shared" si="40"/>
        <v>5964.3212695529019</v>
      </c>
      <c r="W35" s="124">
        <f t="shared" si="40"/>
        <v>23606.1</v>
      </c>
      <c r="X35" s="287">
        <f t="shared" si="40"/>
        <v>5939.0300000000007</v>
      </c>
      <c r="Y35" s="287">
        <f t="shared" si="40"/>
        <v>5765.2475268109238</v>
      </c>
      <c r="Z35" s="287">
        <f t="shared" si="40"/>
        <v>5888.8620361408821</v>
      </c>
      <c r="AA35" s="287">
        <f t="shared" si="40"/>
        <v>6024.8337616899998</v>
      </c>
      <c r="AB35" s="124">
        <f t="shared" si="40"/>
        <v>23617.973324641807</v>
      </c>
      <c r="AC35" s="287">
        <f t="shared" si="40"/>
        <v>5928.6046745988006</v>
      </c>
      <c r="AD35" s="287">
        <f t="shared" si="40"/>
        <v>5416.0174942280655</v>
      </c>
      <c r="AE35" s="287">
        <f t="shared" si="40"/>
        <v>5078.7280809323665</v>
      </c>
      <c r="AF35" s="287">
        <f t="shared" si="40"/>
        <v>5328.4865501766362</v>
      </c>
      <c r="AG35" s="124">
        <f t="shared" si="40"/>
        <v>21751.836799935871</v>
      </c>
      <c r="AH35" s="287">
        <f t="shared" si="40"/>
        <v>5317.9439474247638</v>
      </c>
      <c r="AI35" s="287">
        <f t="shared" si="40"/>
        <v>5420.0624242172344</v>
      </c>
      <c r="AJ35" s="287">
        <f t="shared" si="40"/>
        <v>5184.7264372318004</v>
      </c>
      <c r="AK35" s="287">
        <f t="shared" si="40"/>
        <v>5728.4224182471771</v>
      </c>
      <c r="AL35" s="124">
        <f t="shared" si="40"/>
        <v>21651.15522712098</v>
      </c>
      <c r="AM35" s="124">
        <f t="shared" si="40"/>
        <v>5483.5448366252276</v>
      </c>
      <c r="AN35" s="124">
        <f t="shared" si="40"/>
        <v>5290.5239895285331</v>
      </c>
      <c r="AO35" s="124">
        <f t="shared" si="40"/>
        <v>5286.5566569607408</v>
      </c>
      <c r="AP35" s="124">
        <f t="shared" si="40"/>
        <v>5951.5752772718188</v>
      </c>
      <c r="AQ35" s="124">
        <f t="shared" si="40"/>
        <v>22012.200760386317</v>
      </c>
      <c r="AR35" s="124">
        <f>SUM(AR26,AR33)</f>
        <v>5960.8190724033066</v>
      </c>
      <c r="AS35" s="124">
        <f t="shared" ref="AS35:BF35" si="41">SUM(AS26,AS33)</f>
        <v>5899.3609275966928</v>
      </c>
      <c r="AT35" s="124">
        <f t="shared" si="41"/>
        <v>5647.3662742218012</v>
      </c>
      <c r="AU35" s="124">
        <f t="shared" si="41"/>
        <v>6024.0835285807207</v>
      </c>
      <c r="AV35" s="124">
        <f t="shared" si="41"/>
        <v>23531.629802802519</v>
      </c>
      <c r="AW35" s="124">
        <f t="shared" si="41"/>
        <v>6064.27</v>
      </c>
      <c r="AX35" s="124">
        <f t="shared" si="41"/>
        <v>5924.7597671165913</v>
      </c>
      <c r="AY35" s="124">
        <f t="shared" si="41"/>
        <v>6058.1149174970051</v>
      </c>
      <c r="AZ35" s="124">
        <f t="shared" si="41"/>
        <v>5790.2847545105178</v>
      </c>
      <c r="BA35" s="124">
        <f t="shared" si="41"/>
        <v>23837.429439124113</v>
      </c>
      <c r="BB35" s="473">
        <f t="shared" si="41"/>
        <v>6416.7281729999995</v>
      </c>
      <c r="BC35" s="124">
        <f t="shared" si="41"/>
        <v>6625.8857845000002</v>
      </c>
      <c r="BD35" s="124">
        <f t="shared" si="41"/>
        <v>6800.5469661000006</v>
      </c>
      <c r="BE35" s="124">
        <f t="shared" si="41"/>
        <v>6367.69021389308</v>
      </c>
      <c r="BF35" s="124">
        <f t="shared" si="41"/>
        <v>26210.851137493082</v>
      </c>
    </row>
    <row r="36" spans="2:58">
      <c r="B36" s="50"/>
      <c r="C36" s="81"/>
      <c r="D36" s="52"/>
      <c r="E36" s="52"/>
      <c r="F36" s="52"/>
      <c r="G36" s="52"/>
      <c r="H36" s="265"/>
      <c r="I36" s="52"/>
      <c r="J36" s="52"/>
      <c r="K36" s="52"/>
      <c r="L36" s="52"/>
      <c r="M36" s="265"/>
      <c r="N36" s="52"/>
      <c r="O36" s="52"/>
      <c r="P36" s="52"/>
      <c r="Q36" s="52"/>
      <c r="R36" s="265"/>
      <c r="S36" s="52"/>
      <c r="T36" s="52"/>
      <c r="U36" s="52"/>
      <c r="V36" s="52"/>
      <c r="W36" s="265"/>
      <c r="X36" s="265"/>
      <c r="Y36" s="265"/>
      <c r="Z36" s="265"/>
      <c r="AA36" s="265"/>
      <c r="AB36" s="265"/>
      <c r="AC36" s="265"/>
      <c r="AD36" s="265"/>
      <c r="AE36" s="304"/>
      <c r="AF36" s="304"/>
      <c r="AG36" s="265"/>
      <c r="AT36" s="304"/>
      <c r="AW36" s="304"/>
      <c r="AZ36" s="168"/>
    </row>
    <row r="37" spans="2:58">
      <c r="B37" s="50"/>
      <c r="C37" s="81"/>
      <c r="D37" s="52"/>
      <c r="E37" s="52"/>
      <c r="F37" s="52"/>
      <c r="G37" s="52"/>
      <c r="H37" s="265"/>
      <c r="I37" s="52"/>
      <c r="J37" s="52"/>
      <c r="K37" s="52"/>
      <c r="L37" s="52"/>
      <c r="M37" s="265"/>
      <c r="N37" s="52"/>
      <c r="O37" s="52"/>
      <c r="P37" s="52"/>
      <c r="Q37" s="52"/>
      <c r="R37" s="265"/>
      <c r="S37" s="52"/>
      <c r="T37" s="52"/>
      <c r="U37" s="52"/>
      <c r="V37" s="52"/>
      <c r="W37" s="265"/>
      <c r="X37" s="265"/>
      <c r="Y37" s="265"/>
      <c r="Z37" s="265"/>
      <c r="AA37" s="265"/>
      <c r="AB37" s="265"/>
      <c r="AC37" s="265"/>
      <c r="AD37" s="265"/>
      <c r="AE37" s="304"/>
      <c r="AF37" s="304"/>
      <c r="AG37" s="265"/>
      <c r="AT37" s="304"/>
      <c r="AW37" s="304"/>
      <c r="AZ37" s="168"/>
    </row>
    <row r="38" spans="2:58">
      <c r="B38" s="50"/>
      <c r="C38" s="81"/>
      <c r="D38" s="52"/>
      <c r="E38" s="52"/>
      <c r="F38" s="52"/>
      <c r="G38" s="52"/>
      <c r="H38" s="265"/>
      <c r="I38" s="52"/>
      <c r="J38" s="52"/>
      <c r="K38" s="52"/>
      <c r="L38" s="52"/>
      <c r="M38" s="265"/>
      <c r="N38" s="52"/>
      <c r="O38" s="52"/>
      <c r="P38" s="52"/>
      <c r="Q38" s="52"/>
      <c r="R38" s="265"/>
      <c r="S38" s="52"/>
      <c r="T38" s="52"/>
      <c r="U38" s="52"/>
      <c r="V38" s="52"/>
      <c r="W38" s="265"/>
      <c r="X38" s="265"/>
      <c r="Y38" s="265"/>
      <c r="Z38" s="265"/>
      <c r="AA38" s="265"/>
      <c r="AB38" s="265"/>
      <c r="AC38" s="265"/>
      <c r="AD38" s="265"/>
      <c r="AE38" s="304"/>
      <c r="AF38" s="304"/>
      <c r="AG38" s="265"/>
      <c r="AT38" s="304"/>
      <c r="AW38" s="304"/>
      <c r="AZ38" s="168"/>
    </row>
    <row r="39" spans="2:58">
      <c r="B39" s="50"/>
      <c r="C39" s="81"/>
      <c r="D39" s="52"/>
      <c r="E39" s="52"/>
      <c r="F39" s="52"/>
      <c r="G39" s="52"/>
      <c r="H39" s="265"/>
      <c r="I39" s="52"/>
      <c r="J39" s="52"/>
      <c r="K39" s="52"/>
      <c r="L39" s="52"/>
      <c r="M39" s="265"/>
      <c r="N39" s="52"/>
      <c r="O39" s="52"/>
      <c r="P39" s="52"/>
      <c r="Q39" s="52"/>
      <c r="R39" s="265"/>
      <c r="S39" s="52"/>
      <c r="T39" s="52"/>
      <c r="U39" s="52"/>
      <c r="V39" s="52"/>
      <c r="W39" s="265"/>
      <c r="X39" s="265"/>
      <c r="Y39" s="265"/>
      <c r="Z39" s="265"/>
      <c r="AA39" s="265"/>
      <c r="AB39" s="265"/>
      <c r="AC39" s="265"/>
      <c r="AD39" s="265"/>
      <c r="AE39" s="304"/>
      <c r="AF39" s="304"/>
      <c r="AG39" s="265"/>
      <c r="AT39" s="304"/>
      <c r="AW39" s="304"/>
      <c r="AZ39" s="168"/>
    </row>
    <row r="40" spans="2:58">
      <c r="B40" s="47" t="s">
        <v>151</v>
      </c>
      <c r="C40" s="79"/>
      <c r="D40" s="276" t="s">
        <v>55</v>
      </c>
      <c r="E40" s="276" t="s">
        <v>56</v>
      </c>
      <c r="F40" s="276" t="s">
        <v>57</v>
      </c>
      <c r="G40" s="276" t="s">
        <v>58</v>
      </c>
      <c r="H40" s="76">
        <v>2015</v>
      </c>
      <c r="I40" s="276" t="s">
        <v>59</v>
      </c>
      <c r="J40" s="276" t="s">
        <v>60</v>
      </c>
      <c r="K40" s="276" t="s">
        <v>61</v>
      </c>
      <c r="L40" s="276" t="s">
        <v>62</v>
      </c>
      <c r="M40" s="76">
        <v>2016</v>
      </c>
      <c r="N40" s="276" t="s">
        <v>63</v>
      </c>
      <c r="O40" s="276" t="s">
        <v>64</v>
      </c>
      <c r="P40" s="276" t="s">
        <v>65</v>
      </c>
      <c r="Q40" s="276" t="s">
        <v>66</v>
      </c>
      <c r="R40" s="76">
        <v>2017</v>
      </c>
      <c r="S40" s="276" t="s">
        <v>67</v>
      </c>
      <c r="T40" s="276" t="s">
        <v>68</v>
      </c>
      <c r="U40" s="276" t="s">
        <v>69</v>
      </c>
      <c r="V40" s="276" t="s">
        <v>70</v>
      </c>
      <c r="W40" s="76">
        <v>2018</v>
      </c>
      <c r="X40" s="276" t="s">
        <v>71</v>
      </c>
      <c r="Y40" s="276" t="s">
        <v>72</v>
      </c>
      <c r="Z40" s="276" t="s">
        <v>73</v>
      </c>
      <c r="AA40" s="276" t="s">
        <v>74</v>
      </c>
      <c r="AB40" s="76">
        <v>2019</v>
      </c>
      <c r="AC40" s="276" t="s">
        <v>75</v>
      </c>
      <c r="AD40" s="276" t="s">
        <v>76</v>
      </c>
      <c r="AE40" s="276" t="s">
        <v>77</v>
      </c>
      <c r="AF40" s="276" t="s">
        <v>78</v>
      </c>
      <c r="AG40" s="76">
        <v>2020</v>
      </c>
      <c r="AH40" s="276" t="s">
        <v>54</v>
      </c>
      <c r="AI40" s="276" t="s">
        <v>22</v>
      </c>
      <c r="AJ40" s="276" t="s">
        <v>350</v>
      </c>
      <c r="AK40" s="276" t="s">
        <v>352</v>
      </c>
      <c r="AL40" s="76">
        <v>2021</v>
      </c>
      <c r="AM40" s="276" t="s">
        <v>356</v>
      </c>
      <c r="AN40" s="276" t="s">
        <v>360</v>
      </c>
      <c r="AO40" s="276" t="s">
        <v>364</v>
      </c>
      <c r="AP40" s="276" t="s">
        <v>368</v>
      </c>
      <c r="AQ40" s="76">
        <v>2022</v>
      </c>
      <c r="AR40" s="276" t="s">
        <v>370</v>
      </c>
      <c r="AS40" s="276" t="s">
        <v>382</v>
      </c>
      <c r="AT40" s="276" t="s">
        <v>387</v>
      </c>
      <c r="AU40" s="276" t="s">
        <v>392</v>
      </c>
      <c r="AV40" s="76">
        <v>2023</v>
      </c>
      <c r="AW40" s="276" t="s">
        <v>400</v>
      </c>
      <c r="AX40" s="276" t="s">
        <v>404</v>
      </c>
      <c r="AY40" s="276" t="s">
        <v>428</v>
      </c>
      <c r="AZ40" s="276" t="s">
        <v>431</v>
      </c>
      <c r="BA40" s="219">
        <v>2024</v>
      </c>
      <c r="BB40" s="276" t="s">
        <v>433</v>
      </c>
      <c r="BC40" s="276" t="s">
        <v>464</v>
      </c>
      <c r="BD40" s="276" t="s">
        <v>468</v>
      </c>
      <c r="BE40" s="276" t="s">
        <v>472</v>
      </c>
      <c r="BF40" s="219">
        <v>2025</v>
      </c>
    </row>
    <row r="41" spans="2:58">
      <c r="B41" s="48"/>
      <c r="C41" s="80"/>
      <c r="D41" s="48"/>
      <c r="E41" s="48"/>
      <c r="F41" s="48"/>
      <c r="G41" s="48"/>
      <c r="H41" s="264"/>
      <c r="I41" s="49"/>
      <c r="J41" s="49"/>
      <c r="K41" s="49"/>
      <c r="L41" s="49"/>
      <c r="M41" s="264"/>
      <c r="N41" s="49"/>
      <c r="O41" s="49"/>
      <c r="P41" s="49"/>
      <c r="Q41" s="49"/>
      <c r="R41" s="264"/>
      <c r="V41" s="49"/>
      <c r="W41" s="264"/>
      <c r="X41" s="264"/>
      <c r="Y41" s="264"/>
      <c r="Z41" s="264"/>
      <c r="AA41" s="264"/>
      <c r="AB41" s="264"/>
      <c r="AC41" s="264"/>
      <c r="AD41" s="264"/>
      <c r="AE41" s="304"/>
      <c r="AF41" s="304"/>
      <c r="AG41" s="264"/>
      <c r="AT41" s="304"/>
      <c r="AW41" s="304"/>
      <c r="AZ41" s="168"/>
    </row>
    <row r="42" spans="2:58">
      <c r="B42" s="50" t="s">
        <v>159</v>
      </c>
      <c r="C42" s="81"/>
      <c r="D42" s="50"/>
      <c r="E42" s="50"/>
      <c r="F42" s="50"/>
      <c r="G42" s="50"/>
      <c r="H42" s="264"/>
      <c r="I42" s="264"/>
      <c r="J42" s="264"/>
      <c r="K42" s="264"/>
      <c r="L42" s="264"/>
      <c r="M42" s="264"/>
      <c r="N42" s="264"/>
      <c r="O42" s="264"/>
      <c r="P42" s="264"/>
      <c r="Q42" s="264"/>
      <c r="R42" s="264"/>
      <c r="V42" s="264"/>
      <c r="W42" s="264"/>
      <c r="X42" s="264"/>
      <c r="Y42" s="264"/>
      <c r="Z42" s="264"/>
      <c r="AA42" s="264"/>
      <c r="AB42" s="264"/>
      <c r="AC42" s="264"/>
      <c r="AD42" s="264"/>
      <c r="AE42" s="304"/>
      <c r="AF42" s="304"/>
      <c r="AG42" s="264"/>
      <c r="AT42" s="304"/>
      <c r="AW42" s="304"/>
      <c r="AZ42" s="168"/>
    </row>
    <row r="43" spans="2:58" s="11" customFormat="1">
      <c r="B43" s="51" t="s">
        <v>456</v>
      </c>
      <c r="C43" s="80" t="s">
        <v>153</v>
      </c>
      <c r="D43" s="126">
        <v>10192.922399999999</v>
      </c>
      <c r="E43" s="126">
        <v>10526.319199999998</v>
      </c>
      <c r="F43" s="126">
        <v>10609.987599999999</v>
      </c>
      <c r="G43" s="126">
        <v>10619.267199999998</v>
      </c>
      <c r="H43" s="285">
        <f t="shared" ref="H43:H51" si="42">SUM(D43:G43)</f>
        <v>41948.496399999989</v>
      </c>
      <c r="I43" s="286">
        <v>10560.3292</v>
      </c>
      <c r="J43" s="286">
        <v>10599.7276</v>
      </c>
      <c r="K43" s="286">
        <v>10670.4</v>
      </c>
      <c r="L43" s="286">
        <v>10457.379600000002</v>
      </c>
      <c r="M43" s="285">
        <f t="shared" ref="M43:M51" si="43">SUM(I43:L43)</f>
        <v>42287.8364</v>
      </c>
      <c r="N43" s="286">
        <v>10162.8112</v>
      </c>
      <c r="O43" s="286">
        <v>10414.1204</v>
      </c>
      <c r="P43" s="286">
        <v>10572.899600000001</v>
      </c>
      <c r="Q43" s="286">
        <v>10560.8992</v>
      </c>
      <c r="R43" s="285">
        <f>SUM(N43:Q43)</f>
        <v>41710.7304</v>
      </c>
      <c r="S43" s="286">
        <v>10276.955599999999</v>
      </c>
      <c r="T43" s="286">
        <v>10452.363599999999</v>
      </c>
      <c r="U43" s="286">
        <v>10488</v>
      </c>
      <c r="V43" s="286">
        <v>10488.440800000006</v>
      </c>
      <c r="W43" s="118">
        <f t="shared" ref="W43:W51" si="44">SUM(S43:V43)</f>
        <v>41705.760000000002</v>
      </c>
      <c r="X43" s="283">
        <v>9833.2121100000004</v>
      </c>
      <c r="Y43" s="283">
        <v>10056.17085</v>
      </c>
      <c r="Z43" s="283">
        <v>10312.835850000001</v>
      </c>
      <c r="AA43" s="206">
        <v>10184.814240000002</v>
      </c>
      <c r="AB43" s="213">
        <f>SUM(X43:AA43)</f>
        <v>40387.033050000005</v>
      </c>
      <c r="AC43" s="305">
        <v>10103.483970000001</v>
      </c>
      <c r="AD43" s="305">
        <v>9751.4552700000004</v>
      </c>
      <c r="AE43" s="305">
        <v>9261.9987299999975</v>
      </c>
      <c r="AF43" s="353">
        <v>9542.2479900000035</v>
      </c>
      <c r="AG43" s="213">
        <f>SUM(AC43:AF43)</f>
        <v>38659.185960000003</v>
      </c>
      <c r="AH43" s="305">
        <v>9388.9069200000013</v>
      </c>
      <c r="AI43" s="304">
        <v>9616.2831899999983</v>
      </c>
      <c r="AJ43" s="370">
        <v>9828.7584300000017</v>
      </c>
      <c r="AK43" s="305">
        <v>9714.4449000000004</v>
      </c>
      <c r="AL43" s="213">
        <f>SUM(AH43:AK43)</f>
        <v>38548.39344</v>
      </c>
      <c r="AM43" s="305">
        <v>9038.2013100000004</v>
      </c>
      <c r="AN43" s="305">
        <v>9047.2821899999981</v>
      </c>
      <c r="AO43" s="305">
        <v>9422.2806000000037</v>
      </c>
      <c r="AP43" s="304">
        <v>9339.092219999995</v>
      </c>
      <c r="AQ43" s="212">
        <f>SUM(AM43:AP43)</f>
        <v>36846.856319999992</v>
      </c>
      <c r="AR43" s="305">
        <v>9076.6793700000017</v>
      </c>
      <c r="AS43" s="305">
        <v>8811.3022199999978</v>
      </c>
      <c r="AT43" s="304">
        <v>8319.9008100000028</v>
      </c>
      <c r="AU43" s="305">
        <v>9050.2175700000007</v>
      </c>
      <c r="AV43" s="322">
        <f t="shared" ref="AV43:AW54" si="45">SUM(AR43:AU43)</f>
        <v>35258.099970000003</v>
      </c>
      <c r="AW43" s="305">
        <v>8910.9894600000007</v>
      </c>
      <c r="AX43" s="305">
        <v>9235.9128900000032</v>
      </c>
      <c r="AY43" s="305">
        <v>9394.8572099999983</v>
      </c>
      <c r="AZ43" s="457">
        <v>9313.6353899999995</v>
      </c>
      <c r="BA43" s="212">
        <f t="shared" ref="BA43:BA54" si="46">SUM(AW43:AZ43)</f>
        <v>36855.394950000002</v>
      </c>
      <c r="BB43" s="474">
        <v>8963.8624499999987</v>
      </c>
      <c r="BC43" s="457">
        <v>9315.6453300000012</v>
      </c>
      <c r="BD43" s="474">
        <v>9270.5518199999988</v>
      </c>
      <c r="BE43" s="457">
        <v>9168.9124800000009</v>
      </c>
      <c r="BF43" s="212">
        <f t="shared" ref="BF43:BF54" si="47">SUM(BB43:BE43)</f>
        <v>36718.97208</v>
      </c>
    </row>
    <row r="44" spans="2:58" s="11" customFormat="1">
      <c r="B44" s="51" t="s">
        <v>441</v>
      </c>
      <c r="C44" s="80" t="s">
        <v>153</v>
      </c>
      <c r="D44" s="126">
        <v>5182.3715999999995</v>
      </c>
      <c r="E44" s="126">
        <v>5340.6795999999995</v>
      </c>
      <c r="F44" s="126">
        <v>5465.3955999999998</v>
      </c>
      <c r="G44" s="126">
        <v>5466.6571999999996</v>
      </c>
      <c r="H44" s="285">
        <f t="shared" si="42"/>
        <v>21455.103999999999</v>
      </c>
      <c r="I44" s="286">
        <v>5335.9295999999995</v>
      </c>
      <c r="J44" s="286">
        <v>5358.7523999999994</v>
      </c>
      <c r="K44" s="286">
        <v>5434</v>
      </c>
      <c r="L44" s="286">
        <v>5394.5787999999984</v>
      </c>
      <c r="M44" s="285">
        <f t="shared" si="43"/>
        <v>21523.260799999996</v>
      </c>
      <c r="N44" s="286">
        <v>5253.2491999999993</v>
      </c>
      <c r="O44" s="286">
        <v>5377.6916000000001</v>
      </c>
      <c r="P44" s="286">
        <v>5457.3243999999995</v>
      </c>
      <c r="Q44" s="286">
        <v>5495.8487999999998</v>
      </c>
      <c r="R44" s="285">
        <f t="shared" ref="R44:R51" si="48">SUM(N44:Q44)</f>
        <v>21584.114000000001</v>
      </c>
      <c r="S44" s="286">
        <v>5284.6904000000004</v>
      </c>
      <c r="T44" s="286">
        <v>5349.0167999999994</v>
      </c>
      <c r="U44" s="286">
        <v>5662</v>
      </c>
      <c r="V44" s="286">
        <v>5702.4927999999982</v>
      </c>
      <c r="W44" s="118">
        <f t="shared" si="44"/>
        <v>21998.199999999997</v>
      </c>
      <c r="X44" s="283">
        <v>5198.2899099999995</v>
      </c>
      <c r="Y44" s="283">
        <v>5194.2623299999996</v>
      </c>
      <c r="Z44" s="283">
        <v>5343.3845699999993</v>
      </c>
      <c r="AA44" s="206">
        <v>5344.9040000000005</v>
      </c>
      <c r="AB44" s="213">
        <f t="shared" ref="AB44:AB51" si="49">SUM(X44:AA44)</f>
        <v>21080.840810000002</v>
      </c>
      <c r="AC44" s="305">
        <v>5096.2699999999995</v>
      </c>
      <c r="AD44" s="305">
        <v>4739.0730899999999</v>
      </c>
      <c r="AE44" s="305">
        <v>4462.2532999999985</v>
      </c>
      <c r="AF44" s="353">
        <v>4609.0055200000006</v>
      </c>
      <c r="AG44" s="213">
        <f t="shared" ref="AG44:AG54" si="50">SUM(AC44:AF44)</f>
        <v>18906.601909999998</v>
      </c>
      <c r="AH44" s="305">
        <v>4323.6725599999991</v>
      </c>
      <c r="AI44" s="304">
        <v>4493.9214200000006</v>
      </c>
      <c r="AJ44" s="370">
        <v>4669.7827199999992</v>
      </c>
      <c r="AK44" s="305">
        <v>4849.3444499999978</v>
      </c>
      <c r="AL44" s="213">
        <f t="shared" ref="AL44:AL54" si="51">SUM(AH44:AK44)</f>
        <v>18336.721149999998</v>
      </c>
      <c r="AM44" s="305">
        <v>4580.3923000000004</v>
      </c>
      <c r="AN44" s="305">
        <v>4667.8754999999992</v>
      </c>
      <c r="AO44" s="305">
        <v>4774.5869000000002</v>
      </c>
      <c r="AP44" s="304">
        <v>4815.0143000000016</v>
      </c>
      <c r="AQ44" s="212">
        <f t="shared" ref="AQ44:AQ54" si="52">SUM(AM44:AP44)</f>
        <v>18837.869000000002</v>
      </c>
      <c r="AR44" s="305">
        <v>4800.8669</v>
      </c>
      <c r="AS44" s="305">
        <v>4871.8739999999989</v>
      </c>
      <c r="AT44" s="304">
        <v>5006.9458999999997</v>
      </c>
      <c r="AU44" s="305">
        <v>5189.9714999999987</v>
      </c>
      <c r="AV44" s="322">
        <f t="shared" si="45"/>
        <v>19869.658299999999</v>
      </c>
      <c r="AW44" s="305">
        <v>4977.0086000000001</v>
      </c>
      <c r="AX44" s="305">
        <v>5033.9777999999997</v>
      </c>
      <c r="AY44" s="305">
        <v>5148.2738999999974</v>
      </c>
      <c r="AZ44" s="457">
        <v>5186.6869899999992</v>
      </c>
      <c r="BA44" s="212">
        <f t="shared" si="46"/>
        <v>20345.947289999996</v>
      </c>
      <c r="BB44" s="474">
        <v>4923.5202600000002</v>
      </c>
      <c r="BC44" s="457">
        <v>5077.208059999999</v>
      </c>
      <c r="BD44" s="474">
        <v>5342.8465899999992</v>
      </c>
      <c r="BE44" s="457">
        <v>5376.5793900000017</v>
      </c>
      <c r="BF44" s="212">
        <f t="shared" si="47"/>
        <v>20720.154299999998</v>
      </c>
    </row>
    <row r="45" spans="2:58" s="11" customFormat="1">
      <c r="B45" s="51" t="s">
        <v>457</v>
      </c>
      <c r="C45" s="80" t="s">
        <v>153</v>
      </c>
      <c r="D45" s="126">
        <v>2021.4176</v>
      </c>
      <c r="E45" s="126">
        <v>2013.2399999999998</v>
      </c>
      <c r="F45" s="126">
        <v>2062.0244000000002</v>
      </c>
      <c r="G45" s="126">
        <v>2028.9795999999999</v>
      </c>
      <c r="H45" s="285">
        <f t="shared" si="42"/>
        <v>8125.6615999999995</v>
      </c>
      <c r="I45" s="286">
        <v>2017.4846</v>
      </c>
      <c r="J45" s="286">
        <v>1982.4105999999999</v>
      </c>
      <c r="K45" s="286">
        <v>2029.1999999999998</v>
      </c>
      <c r="L45" s="286">
        <v>2053.8392000000013</v>
      </c>
      <c r="M45" s="285">
        <f t="shared" si="43"/>
        <v>8082.934400000001</v>
      </c>
      <c r="N45" s="286">
        <v>1986.3132000000001</v>
      </c>
      <c r="O45" s="286">
        <v>2024.7501999999993</v>
      </c>
      <c r="P45" s="286">
        <v>2075.0812000000001</v>
      </c>
      <c r="Q45" s="286">
        <v>2050.1037999999999</v>
      </c>
      <c r="R45" s="285">
        <f t="shared" si="48"/>
        <v>8136.2483999999995</v>
      </c>
      <c r="S45" s="286">
        <v>2015.1324</v>
      </c>
      <c r="T45" s="286">
        <v>2058.6347999999998</v>
      </c>
      <c r="U45" s="286">
        <v>2074.7999999999997</v>
      </c>
      <c r="V45" s="286">
        <v>2067.0328000000004</v>
      </c>
      <c r="W45" s="118">
        <f t="shared" si="44"/>
        <v>8215.6</v>
      </c>
      <c r="X45" s="283">
        <v>1783.4998799999998</v>
      </c>
      <c r="Y45" s="283">
        <v>1802.09032</v>
      </c>
      <c r="Z45" s="283">
        <v>1816.96</v>
      </c>
      <c r="AA45" s="206">
        <v>1825.3768000000007</v>
      </c>
      <c r="AB45" s="213">
        <f t="shared" si="49"/>
        <v>7227.9270000000006</v>
      </c>
      <c r="AC45" s="305">
        <v>1796.9199999999998</v>
      </c>
      <c r="AD45" s="305">
        <v>1585.7954317616711</v>
      </c>
      <c r="AE45" s="305">
        <v>1613.8645825465758</v>
      </c>
      <c r="AF45" s="353">
        <v>1691.2422656917533</v>
      </c>
      <c r="AG45" s="213">
        <f t="shared" si="50"/>
        <v>6687.8222800000003</v>
      </c>
      <c r="AH45" s="305">
        <v>1658.41354</v>
      </c>
      <c r="AI45" s="304">
        <v>1757.3977799999996</v>
      </c>
      <c r="AJ45" s="370">
        <v>1795.1865400000006</v>
      </c>
      <c r="AK45" s="305">
        <v>1790.2733999999991</v>
      </c>
      <c r="AL45" s="213">
        <f t="shared" si="51"/>
        <v>7001.2712599999995</v>
      </c>
      <c r="AM45" s="305">
        <v>1736.86346</v>
      </c>
      <c r="AN45" s="305">
        <v>1796.9107138680729</v>
      </c>
      <c r="AO45" s="305">
        <v>1801.7442011342475</v>
      </c>
      <c r="AP45" s="304">
        <v>1818.0506057127764</v>
      </c>
      <c r="AQ45" s="212">
        <f t="shared" si="52"/>
        <v>7153.5689807150975</v>
      </c>
      <c r="AR45" s="305">
        <v>1772.7083138606251</v>
      </c>
      <c r="AS45" s="305">
        <v>1749.8828061393745</v>
      </c>
      <c r="AT45" s="304">
        <v>1564.5562000000007</v>
      </c>
      <c r="AU45" s="305">
        <v>1769.9595199999997</v>
      </c>
      <c r="AV45" s="322">
        <f t="shared" si="45"/>
        <v>6857.1068399999995</v>
      </c>
      <c r="AW45" s="305">
        <v>1773.4731999999999</v>
      </c>
      <c r="AX45" s="305">
        <v>1782.7584000000002</v>
      </c>
      <c r="AY45" s="305">
        <v>1827.3073199999999</v>
      </c>
      <c r="AZ45" s="457">
        <v>1810.3402165014179</v>
      </c>
      <c r="BA45" s="212">
        <f t="shared" si="46"/>
        <v>7193.8791365014176</v>
      </c>
      <c r="BB45" s="474">
        <v>1766.7464399999999</v>
      </c>
      <c r="BC45" s="457">
        <v>1763.39976</v>
      </c>
      <c r="BD45" s="474">
        <v>1758.7404599999998</v>
      </c>
      <c r="BE45" s="457">
        <v>1747.46462</v>
      </c>
      <c r="BF45" s="212">
        <f t="shared" si="47"/>
        <v>7036.3512799999999</v>
      </c>
    </row>
    <row r="46" spans="2:58" s="11" customFormat="1">
      <c r="B46" s="51" t="s">
        <v>443</v>
      </c>
      <c r="C46" s="80" t="s">
        <v>153</v>
      </c>
      <c r="D46" s="126">
        <v>2856.4285714285711</v>
      </c>
      <c r="E46" s="126">
        <v>2856.0857142857139</v>
      </c>
      <c r="F46" s="126">
        <v>2856.3028571428567</v>
      </c>
      <c r="G46" s="126">
        <v>2830.4285714285711</v>
      </c>
      <c r="H46" s="285">
        <f t="shared" si="42"/>
        <v>11399.245714285713</v>
      </c>
      <c r="I46" s="126">
        <v>2773.4033999999997</v>
      </c>
      <c r="J46" s="126">
        <v>2770.2987999999996</v>
      </c>
      <c r="K46" s="126">
        <v>2814.7028571428564</v>
      </c>
      <c r="L46" s="126">
        <v>2798.5203428571431</v>
      </c>
      <c r="M46" s="285">
        <f t="shared" si="43"/>
        <v>11156.9254</v>
      </c>
      <c r="N46" s="126">
        <v>2630.8463999999999</v>
      </c>
      <c r="O46" s="126">
        <v>2769.0257999999999</v>
      </c>
      <c r="P46" s="126">
        <v>2680.5940999999998</v>
      </c>
      <c r="Q46" s="126">
        <v>2559.5451000000003</v>
      </c>
      <c r="R46" s="285">
        <f t="shared" si="48"/>
        <v>10640.011399999999</v>
      </c>
      <c r="S46" s="286">
        <v>2559.9999999999995</v>
      </c>
      <c r="T46" s="286">
        <v>2495.0306</v>
      </c>
      <c r="U46" s="286">
        <v>2668.571428571428</v>
      </c>
      <c r="V46" s="286">
        <v>2566.7979714285716</v>
      </c>
      <c r="W46" s="118">
        <f t="shared" si="44"/>
        <v>10290.4</v>
      </c>
      <c r="X46" s="283">
        <v>2299.6925489999999</v>
      </c>
      <c r="Y46" s="283">
        <v>2077.7721811000001</v>
      </c>
      <c r="Z46" s="283">
        <v>1907.733905</v>
      </c>
      <c r="AA46" s="206">
        <v>1937.6403199999997</v>
      </c>
      <c r="AB46" s="213">
        <f t="shared" si="49"/>
        <v>8222.8389551</v>
      </c>
      <c r="AC46" s="305">
        <v>1646.6988999999999</v>
      </c>
      <c r="AD46" s="305">
        <v>1433.6622585207999</v>
      </c>
      <c r="AE46" s="305">
        <v>1342.8127467177494</v>
      </c>
      <c r="AF46" s="353">
        <v>1318.7839317614507</v>
      </c>
      <c r="AG46" s="213">
        <f t="shared" si="50"/>
        <v>5741.9578369999999</v>
      </c>
      <c r="AH46" s="305">
        <v>1400.8505719130999</v>
      </c>
      <c r="AI46" s="304">
        <v>1370.4513730368999</v>
      </c>
      <c r="AJ46" s="370">
        <v>1326.3642738500005</v>
      </c>
      <c r="AK46" s="305">
        <v>1267.8215434499996</v>
      </c>
      <c r="AL46" s="213">
        <f t="shared" si="51"/>
        <v>5365.4877622499998</v>
      </c>
      <c r="AM46" s="305">
        <v>1250.4204405</v>
      </c>
      <c r="AN46" s="305">
        <v>1205.6792326348</v>
      </c>
      <c r="AO46" s="305">
        <v>1186.8739939633499</v>
      </c>
      <c r="AP46" s="304">
        <v>1160.60715274735</v>
      </c>
      <c r="AQ46" s="212">
        <f t="shared" si="52"/>
        <v>4803.5808198454997</v>
      </c>
      <c r="AR46" s="305">
        <v>1124.9354861360002</v>
      </c>
      <c r="AS46" s="305">
        <v>1106.8879615639994</v>
      </c>
      <c r="AT46" s="304">
        <v>1091.5324574000001</v>
      </c>
      <c r="AU46" s="305">
        <v>1059.6027442</v>
      </c>
      <c r="AV46" s="322">
        <f t="shared" si="45"/>
        <v>4382.9586492999997</v>
      </c>
      <c r="AW46" s="305">
        <v>994.03016019999995</v>
      </c>
      <c r="AX46" s="305">
        <v>960.62358700000004</v>
      </c>
      <c r="AY46" s="305">
        <v>942.20714279999993</v>
      </c>
      <c r="AZ46" s="457">
        <v>952.72572001144977</v>
      </c>
      <c r="BA46" s="212">
        <f t="shared" si="46"/>
        <v>3849.5866100114499</v>
      </c>
      <c r="BB46" s="474">
        <v>847.24873694999997</v>
      </c>
      <c r="BC46" s="457">
        <v>838.5684923</v>
      </c>
      <c r="BD46" s="474">
        <v>837.45346300000006</v>
      </c>
      <c r="BE46" s="457">
        <v>822.92450199575001</v>
      </c>
      <c r="BF46" s="212">
        <f t="shared" si="47"/>
        <v>3346.1951942457499</v>
      </c>
    </row>
    <row r="47" spans="2:58" s="11" customFormat="1">
      <c r="B47" s="51" t="s">
        <v>459</v>
      </c>
      <c r="C47" s="80" t="s">
        <v>153</v>
      </c>
      <c r="D47" s="126">
        <v>2842.7582285714284</v>
      </c>
      <c r="E47" s="126">
        <v>2718.5674857142858</v>
      </c>
      <c r="F47" s="126">
        <v>2767.3019428571429</v>
      </c>
      <c r="G47" s="126">
        <v>2679.4042285714286</v>
      </c>
      <c r="H47" s="285">
        <f t="shared" si="42"/>
        <v>11008.031885714285</v>
      </c>
      <c r="I47" s="126">
        <v>2460.5586720000001</v>
      </c>
      <c r="J47" s="126">
        <v>2368.1664600000004</v>
      </c>
      <c r="K47" s="126">
        <v>2300.7279428571428</v>
      </c>
      <c r="L47" s="126">
        <v>2258.7044511428571</v>
      </c>
      <c r="M47" s="285">
        <f t="shared" si="43"/>
        <v>9388.1575260000009</v>
      </c>
      <c r="N47" s="126">
        <v>2055.6583739999996</v>
      </c>
      <c r="O47" s="126">
        <v>2079.954624</v>
      </c>
      <c r="P47" s="126">
        <v>2026.7718569999997</v>
      </c>
      <c r="Q47" s="126">
        <v>2020.8203730000005</v>
      </c>
      <c r="R47" s="285">
        <f t="shared" si="48"/>
        <v>8183.2052279999998</v>
      </c>
      <c r="S47" s="286">
        <v>1901.2531999999999</v>
      </c>
      <c r="T47" s="286">
        <v>1883.9744880000001</v>
      </c>
      <c r="U47" s="286">
        <v>1952.2285714285713</v>
      </c>
      <c r="V47" s="286">
        <v>1847.343740571428</v>
      </c>
      <c r="W47" s="118">
        <f t="shared" si="44"/>
        <v>7584.7999999999993</v>
      </c>
      <c r="X47" s="283">
        <v>1765.2281940000003</v>
      </c>
      <c r="Y47" s="283">
        <v>1678.0605969600001</v>
      </c>
      <c r="Z47" s="283">
        <v>1595.6760000000002</v>
      </c>
      <c r="AA47" s="206">
        <v>1496.2455167100002</v>
      </c>
      <c r="AB47" s="213">
        <f t="shared" si="49"/>
        <v>6535.2103076700005</v>
      </c>
      <c r="AC47" s="305">
        <v>1371.0420000000001</v>
      </c>
      <c r="AD47" s="305">
        <v>1284.6463962760802</v>
      </c>
      <c r="AE47" s="305">
        <v>1221.06066772392</v>
      </c>
      <c r="AF47" s="353">
        <v>1242.1611472499999</v>
      </c>
      <c r="AG47" s="213">
        <f t="shared" si="50"/>
        <v>5118.9102112500004</v>
      </c>
      <c r="AH47" s="305">
        <v>1261.519830387</v>
      </c>
      <c r="AI47" s="304">
        <v>1158.359539653</v>
      </c>
      <c r="AJ47" s="370">
        <v>1124.0801549999999</v>
      </c>
      <c r="AK47" s="305">
        <v>1106.2111787100011</v>
      </c>
      <c r="AL47" s="213">
        <f t="shared" si="51"/>
        <v>4650.1707037500009</v>
      </c>
      <c r="AM47" s="305">
        <v>1068.2659647000003</v>
      </c>
      <c r="AN47" s="305">
        <v>1062.5581067824799</v>
      </c>
      <c r="AO47" s="305">
        <v>1081.0095048512103</v>
      </c>
      <c r="AP47" s="304">
        <v>1078.5092540696094</v>
      </c>
      <c r="AQ47" s="212">
        <f t="shared" si="52"/>
        <v>4290.3428304032996</v>
      </c>
      <c r="AR47" s="305">
        <v>1039.1070954231</v>
      </c>
      <c r="AS47" s="305">
        <v>1011.0732005769</v>
      </c>
      <c r="AT47" s="304">
        <v>992.73510600000009</v>
      </c>
      <c r="AU47" s="305">
        <v>947.99420999999984</v>
      </c>
      <c r="AV47" s="322">
        <f t="shared" si="45"/>
        <v>3990.9096119999999</v>
      </c>
      <c r="AW47" s="305">
        <v>933.25357200000008</v>
      </c>
      <c r="AX47" s="305">
        <v>930.89878799999997</v>
      </c>
      <c r="AY47" s="305">
        <v>906.04962000000023</v>
      </c>
      <c r="AZ47" s="457">
        <v>882.24737269980005</v>
      </c>
      <c r="BA47" s="212">
        <f t="shared" si="46"/>
        <v>3652.4493526998003</v>
      </c>
      <c r="BB47" s="474">
        <v>796.90670771520001</v>
      </c>
      <c r="BC47" s="457">
        <v>798.74425411440006</v>
      </c>
      <c r="BD47" s="474">
        <v>789.32976416520023</v>
      </c>
      <c r="BE47" s="457">
        <v>774.50875618664986</v>
      </c>
      <c r="BF47" s="212">
        <f t="shared" si="47"/>
        <v>3159.4894821814501</v>
      </c>
    </row>
    <row r="48" spans="2:58" s="11" customFormat="1">
      <c r="B48" s="51" t="s">
        <v>445</v>
      </c>
      <c r="C48" s="80" t="s">
        <v>153</v>
      </c>
      <c r="D48" s="125">
        <v>34.8232</v>
      </c>
      <c r="E48" s="125">
        <v>31.965600000000002</v>
      </c>
      <c r="F48" s="125">
        <v>30.802799999999998</v>
      </c>
      <c r="G48" s="125">
        <v>43.707599999999999</v>
      </c>
      <c r="H48" s="285">
        <f t="shared" si="42"/>
        <v>141.29919999999998</v>
      </c>
      <c r="I48" s="286">
        <v>45.250399999999999</v>
      </c>
      <c r="J48" s="286">
        <v>32.759799999999998</v>
      </c>
      <c r="K48" s="286">
        <v>38</v>
      </c>
      <c r="L48" s="286">
        <v>46.998399999999997</v>
      </c>
      <c r="M48" s="285">
        <f t="shared" si="43"/>
        <v>163.0086</v>
      </c>
      <c r="N48" s="286">
        <v>46.330033199999995</v>
      </c>
      <c r="O48" s="286">
        <v>34.874446800000001</v>
      </c>
      <c r="P48" s="286">
        <v>29.073328799999999</v>
      </c>
      <c r="Q48" s="286">
        <v>46.661909999999999</v>
      </c>
      <c r="R48" s="285">
        <f t="shared" si="48"/>
        <v>156.93971879999998</v>
      </c>
      <c r="S48" s="286">
        <v>47.097200000000001</v>
      </c>
      <c r="T48" s="286">
        <v>37.038926799999956</v>
      </c>
      <c r="U48" s="286">
        <v>22.799999999999997</v>
      </c>
      <c r="V48" s="286">
        <v>37.463873200000045</v>
      </c>
      <c r="W48" s="118">
        <f t="shared" si="44"/>
        <v>144.4</v>
      </c>
      <c r="X48" s="283">
        <v>38.068400000000004</v>
      </c>
      <c r="Y48" s="283">
        <v>32.976399999999998</v>
      </c>
      <c r="Z48" s="283">
        <v>24.240313999999998</v>
      </c>
      <c r="AA48" s="306">
        <v>33.260746399999995</v>
      </c>
      <c r="AB48" s="213">
        <f t="shared" si="49"/>
        <v>128.54586040000001</v>
      </c>
      <c r="AC48" s="305">
        <v>38</v>
      </c>
      <c r="AD48" s="305">
        <v>25.84</v>
      </c>
      <c r="AE48" s="305">
        <v>22.343999999999998</v>
      </c>
      <c r="AF48" s="353">
        <v>29.063220799999996</v>
      </c>
      <c r="AG48" s="213">
        <f t="shared" si="50"/>
        <v>115.24722079999999</v>
      </c>
      <c r="AH48" s="305">
        <v>29.561096799999998</v>
      </c>
      <c r="AI48" s="304">
        <v>23.638903199999998</v>
      </c>
      <c r="AJ48" s="370">
        <v>22.070399999999996</v>
      </c>
      <c r="AK48" s="305">
        <v>11.270800000000007</v>
      </c>
      <c r="AL48" s="213">
        <f t="shared" si="51"/>
        <v>86.541200000000003</v>
      </c>
      <c r="AM48" s="305" t="s">
        <v>18</v>
      </c>
      <c r="AN48" s="305">
        <v>0</v>
      </c>
      <c r="AO48" s="305">
        <v>0</v>
      </c>
      <c r="AP48" s="305">
        <v>0</v>
      </c>
      <c r="AQ48" s="212">
        <f t="shared" si="52"/>
        <v>0</v>
      </c>
      <c r="AR48" s="305">
        <v>0</v>
      </c>
      <c r="AS48" s="305">
        <v>0</v>
      </c>
      <c r="AT48" s="304">
        <v>0</v>
      </c>
      <c r="AU48" s="305">
        <v>0</v>
      </c>
      <c r="AV48" s="322">
        <f t="shared" si="45"/>
        <v>0</v>
      </c>
      <c r="AW48" s="212">
        <f t="shared" si="45"/>
        <v>0</v>
      </c>
      <c r="AX48" s="212">
        <v>0</v>
      </c>
      <c r="AY48" s="212">
        <v>0</v>
      </c>
      <c r="AZ48" s="457">
        <v>0</v>
      </c>
      <c r="BA48" s="212">
        <f t="shared" si="46"/>
        <v>0</v>
      </c>
      <c r="BB48" s="474"/>
      <c r="BC48" s="457">
        <v>0</v>
      </c>
      <c r="BD48" s="474">
        <v>0</v>
      </c>
      <c r="BE48" s="457">
        <v>0</v>
      </c>
      <c r="BF48" s="212">
        <f t="shared" si="47"/>
        <v>0</v>
      </c>
    </row>
    <row r="49" spans="2:58">
      <c r="B49" s="51" t="s">
        <v>446</v>
      </c>
      <c r="C49" s="80" t="s">
        <v>153</v>
      </c>
      <c r="D49" s="125">
        <v>5833.0835999999999</v>
      </c>
      <c r="E49" s="125">
        <v>5925.3475999999991</v>
      </c>
      <c r="F49" s="125">
        <v>6031.7172</v>
      </c>
      <c r="G49" s="125">
        <v>6048.5739999999996</v>
      </c>
      <c r="H49" s="285">
        <f t="shared" si="42"/>
        <v>23838.722399999999</v>
      </c>
      <c r="I49" s="286">
        <v>5950.2147999999997</v>
      </c>
      <c r="J49" s="286">
        <v>5936.2954</v>
      </c>
      <c r="K49" s="286">
        <v>6026.7999999999993</v>
      </c>
      <c r="L49" s="286">
        <v>5988.3174000000017</v>
      </c>
      <c r="M49" s="285">
        <f t="shared" si="43"/>
        <v>23901.6276</v>
      </c>
      <c r="N49" s="286">
        <v>5883.5969999999998</v>
      </c>
      <c r="O49" s="286">
        <v>6020.7655999999988</v>
      </c>
      <c r="P49" s="286">
        <v>6134.9328000000005</v>
      </c>
      <c r="Q49" s="286">
        <v>6113.0751999999993</v>
      </c>
      <c r="R49" s="285">
        <f t="shared" si="48"/>
        <v>24152.370599999998</v>
      </c>
      <c r="S49" s="286">
        <v>5968.8119999999999</v>
      </c>
      <c r="T49" s="286">
        <v>6037.0675999999994</v>
      </c>
      <c r="U49" s="286">
        <v>6125.5999999999995</v>
      </c>
      <c r="V49" s="286">
        <v>6089.7203999999992</v>
      </c>
      <c r="W49" s="118">
        <f t="shared" si="44"/>
        <v>24221.199999999997</v>
      </c>
      <c r="X49" s="283">
        <v>5659.9910399999999</v>
      </c>
      <c r="Y49" s="283">
        <v>5753.8400549999997</v>
      </c>
      <c r="Z49" s="283">
        <v>5901.3248250000006</v>
      </c>
      <c r="AA49" s="306">
        <v>5852.3198850000017</v>
      </c>
      <c r="AB49" s="213">
        <f t="shared" si="49"/>
        <v>23167.475805000002</v>
      </c>
      <c r="AC49" s="305">
        <v>5711.7000000000007</v>
      </c>
      <c r="AD49" s="305">
        <v>5324.1792300000006</v>
      </c>
      <c r="AE49" s="305">
        <v>5082.9611250000007</v>
      </c>
      <c r="AF49" s="353">
        <v>5404.4756099999977</v>
      </c>
      <c r="AG49" s="213">
        <f t="shared" si="50"/>
        <v>21523.315965000002</v>
      </c>
      <c r="AH49" s="305">
        <v>5145.5910000000003</v>
      </c>
      <c r="AI49" s="304">
        <v>5303.8267800000003</v>
      </c>
      <c r="AJ49" s="370">
        <v>5399.2483200000015</v>
      </c>
      <c r="AK49" s="305">
        <v>5435.6947499999969</v>
      </c>
      <c r="AL49" s="213">
        <f t="shared" si="51"/>
        <v>21284.360849999997</v>
      </c>
      <c r="AM49" s="305">
        <v>5207.7690000000002</v>
      </c>
      <c r="AN49" s="305">
        <v>5452.283985</v>
      </c>
      <c r="AO49" s="305">
        <v>5662.0443600000008</v>
      </c>
      <c r="AP49" s="304">
        <v>5720.3579249999984</v>
      </c>
      <c r="AQ49" s="212">
        <f t="shared" si="52"/>
        <v>22042.455269999999</v>
      </c>
      <c r="AR49" s="305">
        <v>5561.2075500000001</v>
      </c>
      <c r="AS49" s="305">
        <v>5561.4099899999992</v>
      </c>
      <c r="AT49" s="304">
        <v>5471.2446600000012</v>
      </c>
      <c r="AU49" s="305">
        <v>5641.6702200000027</v>
      </c>
      <c r="AV49" s="322">
        <f t="shared" si="45"/>
        <v>22235.532420000003</v>
      </c>
      <c r="AW49" s="305">
        <v>5549.7913800000006</v>
      </c>
      <c r="AX49" s="305">
        <v>5510.3155800000004</v>
      </c>
      <c r="AY49" s="305">
        <v>5579.81034</v>
      </c>
      <c r="AZ49" s="457">
        <v>5663.8373999999976</v>
      </c>
      <c r="BA49" s="212">
        <f t="shared" si="46"/>
        <v>22303.754699999998</v>
      </c>
      <c r="BB49" s="474">
        <v>5447.6820900000002</v>
      </c>
      <c r="BC49" s="457">
        <v>5546.5595700000013</v>
      </c>
      <c r="BD49" s="474">
        <v>5631.3855450000001</v>
      </c>
      <c r="BE49" s="457">
        <v>5662.1455800000012</v>
      </c>
      <c r="BF49" s="212">
        <f t="shared" si="47"/>
        <v>22287.772785000001</v>
      </c>
    </row>
    <row r="50" spans="2:58">
      <c r="B50" s="51" t="s">
        <v>447</v>
      </c>
      <c r="C50" s="80" t="s">
        <v>153</v>
      </c>
      <c r="D50" s="125">
        <v>842.77160000000003</v>
      </c>
      <c r="E50" s="125">
        <v>824.93439999999998</v>
      </c>
      <c r="F50" s="125">
        <v>758.35079999999994</v>
      </c>
      <c r="G50" s="125">
        <v>618.9212</v>
      </c>
      <c r="H50" s="285">
        <f t="shared" si="42"/>
        <v>3044.9780000000001</v>
      </c>
      <c r="I50" s="286">
        <v>759.6694</v>
      </c>
      <c r="J50" s="286">
        <v>727.59739999999999</v>
      </c>
      <c r="K50" s="286">
        <v>706.8</v>
      </c>
      <c r="L50" s="286">
        <v>699.1733999999999</v>
      </c>
      <c r="M50" s="285">
        <f t="shared" si="43"/>
        <v>2893.2401999999993</v>
      </c>
      <c r="N50" s="286">
        <v>667.73979999999995</v>
      </c>
      <c r="O50" s="286">
        <v>664.72640000000001</v>
      </c>
      <c r="P50" s="286">
        <v>668.89120000000003</v>
      </c>
      <c r="Q50" s="286">
        <v>667.09759999999994</v>
      </c>
      <c r="R50" s="285">
        <f t="shared" si="48"/>
        <v>2668.4549999999999</v>
      </c>
      <c r="S50" s="286">
        <v>533.80119999999988</v>
      </c>
      <c r="T50" s="286">
        <v>540.00659999999993</v>
      </c>
      <c r="U50" s="286">
        <v>600.4</v>
      </c>
      <c r="V50" s="286">
        <v>575.39219999999989</v>
      </c>
      <c r="W50" s="118">
        <f t="shared" si="44"/>
        <v>2249.5999999999995</v>
      </c>
      <c r="X50" s="283">
        <v>605.21249999999998</v>
      </c>
      <c r="Y50" s="283">
        <v>609.77625</v>
      </c>
      <c r="Z50" s="283">
        <v>600.5474999999999</v>
      </c>
      <c r="AA50" s="306">
        <v>585.33749999999998</v>
      </c>
      <c r="AB50" s="213">
        <f t="shared" si="49"/>
        <v>2400.8737499999997</v>
      </c>
      <c r="AC50" s="305">
        <v>562.39875000000006</v>
      </c>
      <c r="AD50" s="305">
        <v>545.6099999999999</v>
      </c>
      <c r="AE50" s="305">
        <v>545.61000000000013</v>
      </c>
      <c r="AF50" s="353">
        <v>556.43624999999975</v>
      </c>
      <c r="AG50" s="213">
        <f t="shared" si="50"/>
        <v>2210.0549999999998</v>
      </c>
      <c r="AH50" s="305">
        <v>539.37374999999997</v>
      </c>
      <c r="AI50" s="304">
        <v>557.58750000000009</v>
      </c>
      <c r="AJ50" s="370">
        <v>572.85749999999985</v>
      </c>
      <c r="AK50" s="305">
        <v>565.2037499999999</v>
      </c>
      <c r="AL50" s="213">
        <f t="shared" si="51"/>
        <v>2235.0225</v>
      </c>
      <c r="AM50" s="305">
        <v>524.12450200000001</v>
      </c>
      <c r="AN50" s="305">
        <v>529.56232799999987</v>
      </c>
      <c r="AO50" s="305">
        <v>534.93251000000009</v>
      </c>
      <c r="AP50" s="304">
        <v>525.25565999999992</v>
      </c>
      <c r="AQ50" s="212">
        <f t="shared" si="52"/>
        <v>2113.875</v>
      </c>
      <c r="AR50" s="305">
        <v>500.31757199999993</v>
      </c>
      <c r="AS50" s="305">
        <v>471.01268800000014</v>
      </c>
      <c r="AT50" s="304">
        <v>459.41549999999995</v>
      </c>
      <c r="AU50" s="305">
        <v>469.11113999999998</v>
      </c>
      <c r="AV50" s="322">
        <f t="shared" si="45"/>
        <v>1899.8569</v>
      </c>
      <c r="AW50" s="305">
        <v>442.677368</v>
      </c>
      <c r="AX50" s="305">
        <v>446.64581599999997</v>
      </c>
      <c r="AY50" s="305">
        <v>454.00398000000007</v>
      </c>
      <c r="AZ50" s="457">
        <v>447.85859020949994</v>
      </c>
      <c r="BA50" s="212">
        <f t="shared" si="46"/>
        <v>1791.1857542094999</v>
      </c>
      <c r="BB50" s="474">
        <v>434.20499999999998</v>
      </c>
      <c r="BC50" s="457">
        <v>438.81750000000005</v>
      </c>
      <c r="BD50" s="474">
        <v>460.94625000000002</v>
      </c>
      <c r="BE50" s="457">
        <v>471.0636049979999</v>
      </c>
      <c r="BF50" s="212">
        <f t="shared" si="47"/>
        <v>1805.0323549979998</v>
      </c>
    </row>
    <row r="51" spans="2:58">
      <c r="B51" s="51" t="s">
        <v>458</v>
      </c>
      <c r="C51" s="80" t="s">
        <v>153</v>
      </c>
      <c r="D51" s="125">
        <v>462.44479999999999</v>
      </c>
      <c r="E51" s="125">
        <v>460.21039999999999</v>
      </c>
      <c r="F51" s="125">
        <v>460.59799999999996</v>
      </c>
      <c r="G51" s="125">
        <v>456.66879999999998</v>
      </c>
      <c r="H51" s="285">
        <f t="shared" si="42"/>
        <v>1839.9219999999998</v>
      </c>
      <c r="I51" s="286">
        <v>420.25719999999995</v>
      </c>
      <c r="J51" s="286">
        <v>417.06520000000006</v>
      </c>
      <c r="K51" s="286">
        <v>494</v>
      </c>
      <c r="L51" s="286">
        <v>887.77880000000005</v>
      </c>
      <c r="M51" s="285">
        <f t="shared" si="43"/>
        <v>2219.1012000000001</v>
      </c>
      <c r="N51" s="286">
        <v>799.70999999999992</v>
      </c>
      <c r="O51" s="286">
        <v>730.09399999999994</v>
      </c>
      <c r="P51" s="286">
        <v>716.29239999999993</v>
      </c>
      <c r="Q51" s="286">
        <v>694.31319999999994</v>
      </c>
      <c r="R51" s="285">
        <f t="shared" si="48"/>
        <v>2940.4096</v>
      </c>
      <c r="S51" s="286">
        <v>702.2704</v>
      </c>
      <c r="T51" s="286">
        <v>715.17520000000002</v>
      </c>
      <c r="U51" s="286">
        <v>729.59999999999991</v>
      </c>
      <c r="V51" s="286">
        <v>710.55439999999999</v>
      </c>
      <c r="W51" s="118">
        <f t="shared" si="44"/>
        <v>2857.6</v>
      </c>
      <c r="X51" s="283">
        <v>725.0890629999999</v>
      </c>
      <c r="Y51" s="283">
        <v>722.75399499999992</v>
      </c>
      <c r="Z51" s="283">
        <v>708.74358699999993</v>
      </c>
      <c r="AA51" s="306">
        <v>793.00783099999967</v>
      </c>
      <c r="AB51" s="213">
        <f t="shared" si="49"/>
        <v>2949.5944759999993</v>
      </c>
      <c r="AC51" s="305">
        <v>771.149</v>
      </c>
      <c r="AD51" s="305">
        <v>734.42933500000004</v>
      </c>
      <c r="AE51" s="305">
        <v>784.88554199999976</v>
      </c>
      <c r="AF51" s="353">
        <v>825.02132499999971</v>
      </c>
      <c r="AG51" s="213">
        <f t="shared" si="50"/>
        <v>3115.4852019999998</v>
      </c>
      <c r="AH51" s="305">
        <v>786.69442692999996</v>
      </c>
      <c r="AI51" s="304">
        <v>759.25031507000006</v>
      </c>
      <c r="AJ51" s="370">
        <v>763.09878099999992</v>
      </c>
      <c r="AK51" s="305">
        <v>817.20172999999977</v>
      </c>
      <c r="AL51" s="213">
        <f t="shared" si="51"/>
        <v>3126.245253</v>
      </c>
      <c r="AM51" s="305">
        <v>793.67808200000002</v>
      </c>
      <c r="AN51" s="305">
        <v>762.47177199999999</v>
      </c>
      <c r="AO51" s="305">
        <v>769.09500500000001</v>
      </c>
      <c r="AP51" s="304">
        <v>818.60709499999973</v>
      </c>
      <c r="AQ51" s="212">
        <f t="shared" si="52"/>
        <v>3143.8519539999998</v>
      </c>
      <c r="AR51" s="305">
        <v>783.00451499999997</v>
      </c>
      <c r="AS51" s="305">
        <v>780.94331299999988</v>
      </c>
      <c r="AT51" s="304">
        <v>750.36401199999989</v>
      </c>
      <c r="AU51" s="305">
        <v>828.45185700000059</v>
      </c>
      <c r="AV51" s="322">
        <f t="shared" si="45"/>
        <v>3142.7636970000003</v>
      </c>
      <c r="AW51" s="305">
        <v>811.93341299999997</v>
      </c>
      <c r="AX51" s="305">
        <v>779.19921900000008</v>
      </c>
      <c r="AY51" s="305">
        <v>741.62912799999981</v>
      </c>
      <c r="AZ51" s="457">
        <v>835.06067599999994</v>
      </c>
      <c r="BA51" s="212">
        <f t="shared" si="46"/>
        <v>3167.8224359999999</v>
      </c>
      <c r="BB51" s="474">
        <v>803.50842999999998</v>
      </c>
      <c r="BC51" s="457">
        <v>793.06548700000008</v>
      </c>
      <c r="BD51" s="474">
        <v>801.4616420000001</v>
      </c>
      <c r="BE51" s="457">
        <v>868.27773899999977</v>
      </c>
      <c r="BF51" s="212">
        <f t="shared" si="47"/>
        <v>3266.313298</v>
      </c>
    </row>
    <row r="52" spans="2:58">
      <c r="B52" s="51" t="s">
        <v>449</v>
      </c>
      <c r="C52" s="80" t="s">
        <v>153</v>
      </c>
      <c r="D52" s="125"/>
      <c r="E52" s="125"/>
      <c r="F52" s="125"/>
      <c r="G52" s="125"/>
      <c r="H52" s="285">
        <f>SUM(D52:G52)</f>
        <v>0</v>
      </c>
      <c r="I52" s="286"/>
      <c r="J52" s="286"/>
      <c r="K52" s="286"/>
      <c r="L52" s="286"/>
      <c r="M52" s="285">
        <f>SUM(I52:L52)</f>
        <v>0</v>
      </c>
      <c r="N52" s="286"/>
      <c r="O52" s="286"/>
      <c r="P52" s="286"/>
      <c r="Q52" s="286"/>
      <c r="R52" s="285">
        <f>SUM(N52:Q52)</f>
        <v>0</v>
      </c>
      <c r="S52" s="286"/>
      <c r="T52" s="286"/>
      <c r="U52" s="286"/>
      <c r="V52" s="286"/>
      <c r="W52" s="285">
        <f>SUM(S52:V52)</f>
        <v>0</v>
      </c>
      <c r="X52" s="283"/>
      <c r="Y52" s="283"/>
      <c r="Z52" s="283"/>
      <c r="AA52" s="306"/>
      <c r="AB52" s="285">
        <f>SUM(X52:AA52)</f>
        <v>0</v>
      </c>
      <c r="AC52" s="305"/>
      <c r="AD52" s="305"/>
      <c r="AE52" s="305"/>
      <c r="AF52" s="353">
        <v>48.041150399999999</v>
      </c>
      <c r="AG52" s="213">
        <f t="shared" si="50"/>
        <v>48.041150399999999</v>
      </c>
      <c r="AH52" s="305">
        <v>91.511454839999985</v>
      </c>
      <c r="AI52" s="304">
        <v>94.02734516000001</v>
      </c>
      <c r="AJ52" s="370">
        <v>92.256399999999985</v>
      </c>
      <c r="AK52" s="305">
        <v>76.372399999999985</v>
      </c>
      <c r="AL52" s="213">
        <f t="shared" si="51"/>
        <v>354.16759999999994</v>
      </c>
      <c r="AM52" s="305">
        <v>82.216917999999993</v>
      </c>
      <c r="AN52" s="305">
        <v>84.96756547999999</v>
      </c>
      <c r="AO52" s="305">
        <v>83.698034092999976</v>
      </c>
      <c r="AP52" s="304">
        <v>81.356665425000017</v>
      </c>
      <c r="AQ52" s="212">
        <f t="shared" si="52"/>
        <v>332.23918299799999</v>
      </c>
      <c r="AR52" s="305">
        <v>61.334716</v>
      </c>
      <c r="AS52" s="305">
        <v>63.186795999999987</v>
      </c>
      <c r="AT52" s="304">
        <v>0</v>
      </c>
      <c r="AU52" s="305">
        <v>27.59599200000001</v>
      </c>
      <c r="AV52" s="322">
        <f t="shared" si="45"/>
        <v>152.117504</v>
      </c>
      <c r="AW52" s="305">
        <v>101.32421000000001</v>
      </c>
      <c r="AX52" s="305">
        <v>165.58366900000004</v>
      </c>
      <c r="AY52" s="305">
        <v>182.91605099999992</v>
      </c>
      <c r="AZ52" s="457">
        <v>200.58584107589994</v>
      </c>
      <c r="BA52" s="212">
        <f t="shared" si="46"/>
        <v>650.40977107589993</v>
      </c>
      <c r="BB52" s="474">
        <v>180.92506499999999</v>
      </c>
      <c r="BC52" s="457">
        <v>170.93154999999999</v>
      </c>
      <c r="BD52" s="474">
        <v>154.72584999999998</v>
      </c>
      <c r="BE52" s="457">
        <v>226.14668500000005</v>
      </c>
      <c r="BF52" s="212">
        <f t="shared" si="47"/>
        <v>732.72915</v>
      </c>
    </row>
    <row r="53" spans="2:58">
      <c r="B53" s="51" t="s">
        <v>393</v>
      </c>
      <c r="C53" s="80" t="s">
        <v>153</v>
      </c>
      <c r="D53" s="125"/>
      <c r="E53" s="125"/>
      <c r="F53" s="125"/>
      <c r="G53" s="125"/>
      <c r="H53" s="285">
        <f t="shared" ref="H53:H54" si="53">SUM(D53:G53)</f>
        <v>0</v>
      </c>
      <c r="I53" s="286"/>
      <c r="J53" s="286"/>
      <c r="K53" s="286"/>
      <c r="L53" s="286"/>
      <c r="M53" s="285">
        <f t="shared" ref="M53:M54" si="54">SUM(I53:L53)</f>
        <v>0</v>
      </c>
      <c r="N53" s="286"/>
      <c r="O53" s="286"/>
      <c r="P53" s="286"/>
      <c r="Q53" s="286"/>
      <c r="R53" s="285">
        <f t="shared" ref="R53:R54" si="55">SUM(N53:Q53)</f>
        <v>0</v>
      </c>
      <c r="S53" s="286"/>
      <c r="T53" s="286"/>
      <c r="U53" s="286"/>
      <c r="V53" s="286"/>
      <c r="W53" s="285">
        <f t="shared" ref="W53:W54" si="56">SUM(S53:V53)</f>
        <v>0</v>
      </c>
      <c r="X53" s="283"/>
      <c r="Y53" s="283"/>
      <c r="Z53" s="283"/>
      <c r="AA53" s="306"/>
      <c r="AB53" s="285">
        <f t="shared" ref="AB53:AB54" si="57">SUM(X53:AA53)</f>
        <v>0</v>
      </c>
      <c r="AC53" s="285">
        <f t="shared" ref="AC53:AC54" si="58">SUM(Y53:AB53)</f>
        <v>0</v>
      </c>
      <c r="AD53" s="285">
        <f t="shared" ref="AD53:AD54" si="59">SUM(Z53:AC53)</f>
        <v>0</v>
      </c>
      <c r="AE53" s="285">
        <f t="shared" ref="AE53:AE54" si="60">SUM(AA53:AD53)</f>
        <v>0</v>
      </c>
      <c r="AF53" s="285">
        <f t="shared" ref="AF53:AF54" si="61">SUM(AB53:AE53)</f>
        <v>0</v>
      </c>
      <c r="AG53" s="285">
        <f t="shared" si="50"/>
        <v>0</v>
      </c>
      <c r="AH53" s="285">
        <f t="shared" ref="AH53:AH54" si="62">SUM(AD53:AG53)</f>
        <v>0</v>
      </c>
      <c r="AI53" s="285">
        <f t="shared" ref="AI53:AI54" si="63">SUM(AE53:AH53)</f>
        <v>0</v>
      </c>
      <c r="AJ53" s="285">
        <f t="shared" ref="AJ53:AJ54" si="64">SUM(AF53:AI53)</f>
        <v>0</v>
      </c>
      <c r="AK53" s="285">
        <f t="shared" ref="AK53:AK54" si="65">SUM(AG53:AJ53)</f>
        <v>0</v>
      </c>
      <c r="AL53" s="285">
        <f t="shared" si="51"/>
        <v>0</v>
      </c>
      <c r="AM53" s="285">
        <f t="shared" ref="AM53:AM54" si="66">SUM(AI53:AL53)</f>
        <v>0</v>
      </c>
      <c r="AN53" s="285">
        <f t="shared" ref="AN53:AN54" si="67">SUM(AJ53:AM53)</f>
        <v>0</v>
      </c>
      <c r="AO53" s="285">
        <f t="shared" ref="AO53:AO54" si="68">SUM(AK53:AN53)</f>
        <v>0</v>
      </c>
      <c r="AP53" s="285">
        <f t="shared" ref="AP53:AP54" si="69">SUM(AL53:AO53)</f>
        <v>0</v>
      </c>
      <c r="AQ53" s="285">
        <f t="shared" si="52"/>
        <v>0</v>
      </c>
      <c r="AR53" s="285">
        <f t="shared" ref="AR53:AR54" si="70">SUM(AN53:AQ53)</f>
        <v>0</v>
      </c>
      <c r="AS53" s="285">
        <f t="shared" ref="AS53:AS54" si="71">SUM(AO53:AR53)</f>
        <v>0</v>
      </c>
      <c r="AT53" s="285">
        <f t="shared" ref="AT53:AT54" si="72">SUM(AP53:AS53)</f>
        <v>0</v>
      </c>
      <c r="AU53" s="305">
        <v>318.5616</v>
      </c>
      <c r="AV53" s="322">
        <f t="shared" si="45"/>
        <v>318.5616</v>
      </c>
      <c r="AW53" s="305">
        <v>742.31239999999991</v>
      </c>
      <c r="AX53" s="305">
        <v>677.88152000000002</v>
      </c>
      <c r="AY53" s="305">
        <v>777.1625600000001</v>
      </c>
      <c r="AZ53" s="457">
        <v>821.16940992000036</v>
      </c>
      <c r="BA53" s="212">
        <f t="shared" si="46"/>
        <v>3018.5258899200003</v>
      </c>
      <c r="BB53" s="474">
        <v>806.11302304000003</v>
      </c>
      <c r="BC53" s="457">
        <v>820.85643712000001</v>
      </c>
      <c r="BD53" s="474">
        <v>812.59595119999983</v>
      </c>
      <c r="BE53" s="457">
        <v>805.01096597120022</v>
      </c>
      <c r="BF53" s="212">
        <f t="shared" si="47"/>
        <v>3244.5763773312001</v>
      </c>
    </row>
    <row r="54" spans="2:58">
      <c r="B54" s="51" t="s">
        <v>450</v>
      </c>
      <c r="C54" s="80" t="s">
        <v>153</v>
      </c>
      <c r="D54" s="125"/>
      <c r="E54" s="125"/>
      <c r="F54" s="125"/>
      <c r="G54" s="125"/>
      <c r="H54" s="285">
        <f t="shared" si="53"/>
        <v>0</v>
      </c>
      <c r="I54" s="286"/>
      <c r="J54" s="286"/>
      <c r="K54" s="286"/>
      <c r="L54" s="286"/>
      <c r="M54" s="285">
        <f t="shared" si="54"/>
        <v>0</v>
      </c>
      <c r="N54" s="286"/>
      <c r="O54" s="286"/>
      <c r="P54" s="286"/>
      <c r="Q54" s="286"/>
      <c r="R54" s="285">
        <f t="shared" si="55"/>
        <v>0</v>
      </c>
      <c r="S54" s="286"/>
      <c r="T54" s="286"/>
      <c r="U54" s="286"/>
      <c r="V54" s="286"/>
      <c r="W54" s="285">
        <f t="shared" si="56"/>
        <v>0</v>
      </c>
      <c r="X54" s="283"/>
      <c r="Y54" s="283"/>
      <c r="Z54" s="283"/>
      <c r="AA54" s="306"/>
      <c r="AB54" s="285">
        <f t="shared" si="57"/>
        <v>0</v>
      </c>
      <c r="AC54" s="285">
        <f t="shared" si="58"/>
        <v>0</v>
      </c>
      <c r="AD54" s="285">
        <f t="shared" si="59"/>
        <v>0</v>
      </c>
      <c r="AE54" s="285">
        <f t="shared" si="60"/>
        <v>0</v>
      </c>
      <c r="AF54" s="285">
        <f t="shared" si="61"/>
        <v>0</v>
      </c>
      <c r="AG54" s="285">
        <f t="shared" si="50"/>
        <v>0</v>
      </c>
      <c r="AH54" s="285">
        <f t="shared" si="62"/>
        <v>0</v>
      </c>
      <c r="AI54" s="285">
        <f t="shared" si="63"/>
        <v>0</v>
      </c>
      <c r="AJ54" s="285">
        <f t="shared" si="64"/>
        <v>0</v>
      </c>
      <c r="AK54" s="285">
        <f t="shared" si="65"/>
        <v>0</v>
      </c>
      <c r="AL54" s="285">
        <f t="shared" si="51"/>
        <v>0</v>
      </c>
      <c r="AM54" s="285">
        <f t="shared" si="66"/>
        <v>0</v>
      </c>
      <c r="AN54" s="285">
        <f t="shared" si="67"/>
        <v>0</v>
      </c>
      <c r="AO54" s="285">
        <f t="shared" si="68"/>
        <v>0</v>
      </c>
      <c r="AP54" s="285">
        <f t="shared" si="69"/>
        <v>0</v>
      </c>
      <c r="AQ54" s="285">
        <f t="shared" si="52"/>
        <v>0</v>
      </c>
      <c r="AR54" s="285">
        <f t="shared" si="70"/>
        <v>0</v>
      </c>
      <c r="AS54" s="285">
        <f t="shared" si="71"/>
        <v>0</v>
      </c>
      <c r="AT54" s="285">
        <f t="shared" si="72"/>
        <v>0</v>
      </c>
      <c r="AU54" s="305">
        <v>9.7209420000000009</v>
      </c>
      <c r="AV54" s="322">
        <f t="shared" si="45"/>
        <v>9.7209420000000009</v>
      </c>
      <c r="AW54" s="305">
        <v>106.76918000000001</v>
      </c>
      <c r="AX54" s="305">
        <v>135.03558000000001</v>
      </c>
      <c r="AY54" s="305">
        <v>296.33548900000005</v>
      </c>
      <c r="AZ54" s="457">
        <v>344.07712099999998</v>
      </c>
      <c r="BA54" s="212">
        <f t="shared" si="46"/>
        <v>882.21737000000007</v>
      </c>
      <c r="BB54" s="474">
        <v>318.29738211</v>
      </c>
      <c r="BC54" s="457">
        <v>363.99851351000001</v>
      </c>
      <c r="BD54" s="474">
        <v>300.12763697000008</v>
      </c>
      <c r="BE54" s="457">
        <v>379.40285193</v>
      </c>
      <c r="BF54" s="212">
        <f t="shared" si="47"/>
        <v>1361.8263845200001</v>
      </c>
    </row>
    <row r="55" spans="2:58">
      <c r="B55" s="50"/>
      <c r="C55" s="81"/>
      <c r="D55" s="285"/>
      <c r="E55" s="285"/>
      <c r="F55" s="285"/>
      <c r="G55" s="285"/>
      <c r="H55" s="285"/>
      <c r="I55" s="286"/>
      <c r="J55" s="286"/>
      <c r="K55" s="286"/>
      <c r="L55" s="286"/>
      <c r="M55" s="285"/>
      <c r="N55" s="286"/>
      <c r="O55" s="286"/>
      <c r="P55" s="286"/>
      <c r="Q55" s="286"/>
      <c r="R55" s="285"/>
      <c r="S55" s="127"/>
      <c r="T55" s="127"/>
      <c r="U55" s="127"/>
      <c r="V55" s="286"/>
      <c r="W55" s="285"/>
      <c r="X55" s="285"/>
      <c r="Y55" s="285"/>
      <c r="Z55" s="285"/>
      <c r="AA55" s="285"/>
      <c r="AB55" s="285"/>
      <c r="AC55" s="285"/>
      <c r="AD55" s="304"/>
      <c r="AE55" s="304"/>
      <c r="AF55" s="304"/>
      <c r="AG55" s="285"/>
      <c r="AJ55" s="370"/>
      <c r="AK55" s="304"/>
      <c r="AL55" s="285"/>
      <c r="AM55" s="304"/>
      <c r="AR55" s="304"/>
      <c r="AT55" s="304"/>
      <c r="AZ55" s="457"/>
      <c r="BB55" s="55"/>
      <c r="BC55" s="479"/>
      <c r="BD55" s="55"/>
      <c r="BE55" s="168"/>
    </row>
    <row r="56" spans="2:58">
      <c r="B56" s="77" t="s">
        <v>161</v>
      </c>
      <c r="C56" s="82" t="s">
        <v>153</v>
      </c>
      <c r="D56" s="123">
        <f>SUM(D43:D51)</f>
        <v>30269.021599999996</v>
      </c>
      <c r="E56" s="123">
        <f>SUM(E43:E51)</f>
        <v>30697.349999999995</v>
      </c>
      <c r="F56" s="123">
        <f>SUM(F43:F51)</f>
        <v>31042.481200000002</v>
      </c>
      <c r="G56" s="123">
        <f>SUM(G43:G51)</f>
        <v>30792.608400000001</v>
      </c>
      <c r="H56" s="123">
        <f t="shared" ref="H56:AT56" si="73">SUM(H43:H52)</f>
        <v>122801.46119999999</v>
      </c>
      <c r="I56" s="123">
        <f t="shared" si="73"/>
        <v>30323.097271999999</v>
      </c>
      <c r="J56" s="123">
        <f t="shared" si="73"/>
        <v>30193.073659999998</v>
      </c>
      <c r="K56" s="123">
        <f t="shared" si="73"/>
        <v>30514.630799999995</v>
      </c>
      <c r="L56" s="123">
        <f t="shared" si="73"/>
        <v>30585.290394000003</v>
      </c>
      <c r="M56" s="123">
        <f t="shared" si="73"/>
        <v>121616.092126</v>
      </c>
      <c r="N56" s="123">
        <f t="shared" si="73"/>
        <v>29486.255207199993</v>
      </c>
      <c r="O56" s="123">
        <f t="shared" si="73"/>
        <v>30116.003070800001</v>
      </c>
      <c r="P56" s="123">
        <f t="shared" si="73"/>
        <v>30361.860885799993</v>
      </c>
      <c r="Q56" s="123">
        <f t="shared" si="73"/>
        <v>30208.365183000002</v>
      </c>
      <c r="R56" s="123">
        <f t="shared" si="73"/>
        <v>120172.4843468</v>
      </c>
      <c r="S56" s="123">
        <f t="shared" si="73"/>
        <v>29290.0124</v>
      </c>
      <c r="T56" s="123">
        <f t="shared" si="73"/>
        <v>29568.3086148</v>
      </c>
      <c r="U56" s="123">
        <f t="shared" si="73"/>
        <v>30323.999999999996</v>
      </c>
      <c r="V56" s="123">
        <f t="shared" si="73"/>
        <v>30085.238985200001</v>
      </c>
      <c r="W56" s="123">
        <f t="shared" si="73"/>
        <v>119267.56</v>
      </c>
      <c r="X56" s="123">
        <f t="shared" si="73"/>
        <v>27908.283646</v>
      </c>
      <c r="Y56" s="123">
        <f t="shared" si="73"/>
        <v>27927.702978059999</v>
      </c>
      <c r="Z56" s="123">
        <f t="shared" si="73"/>
        <v>28211.446551000001</v>
      </c>
      <c r="AA56" s="123">
        <f t="shared" si="73"/>
        <v>28052.906839110005</v>
      </c>
      <c r="AB56" s="123">
        <f t="shared" si="73"/>
        <v>112100.34001417001</v>
      </c>
      <c r="AC56" s="245">
        <f t="shared" si="73"/>
        <v>27097.662620000003</v>
      </c>
      <c r="AD56" s="245">
        <f t="shared" si="73"/>
        <v>25424.691011558552</v>
      </c>
      <c r="AE56" s="245">
        <f t="shared" si="73"/>
        <v>24337.790693988245</v>
      </c>
      <c r="AF56" s="245">
        <f t="shared" si="73"/>
        <v>25266.478410903204</v>
      </c>
      <c r="AG56" s="123">
        <f t="shared" si="73"/>
        <v>102126.62273644998</v>
      </c>
      <c r="AH56" s="245">
        <f t="shared" si="73"/>
        <v>24626.0951508701</v>
      </c>
      <c r="AI56" s="245">
        <f t="shared" si="73"/>
        <v>25134.744146119901</v>
      </c>
      <c r="AJ56" s="371">
        <f t="shared" si="73"/>
        <v>25593.703519850002</v>
      </c>
      <c r="AK56" s="371">
        <f t="shared" si="73"/>
        <v>25633.838902159994</v>
      </c>
      <c r="AL56" s="123">
        <f t="shared" si="73"/>
        <v>100988.38171900001</v>
      </c>
      <c r="AM56" s="371">
        <f t="shared" si="73"/>
        <v>24281.931977199998</v>
      </c>
      <c r="AN56" s="371">
        <f t="shared" si="73"/>
        <v>24609.591393765349</v>
      </c>
      <c r="AO56" s="371">
        <f t="shared" si="73"/>
        <v>25316.265109041808</v>
      </c>
      <c r="AP56" s="371">
        <f t="shared" si="73"/>
        <v>25356.850877954726</v>
      </c>
      <c r="AQ56" s="459">
        <f t="shared" si="73"/>
        <v>99564.639357961889</v>
      </c>
      <c r="AR56" s="371">
        <f t="shared" si="73"/>
        <v>24720.161518419729</v>
      </c>
      <c r="AS56" s="371">
        <f t="shared" si="73"/>
        <v>24427.572975280269</v>
      </c>
      <c r="AT56" s="371">
        <f t="shared" si="73"/>
        <v>23656.694645399999</v>
      </c>
      <c r="AU56" s="371">
        <f t="shared" ref="AU56:BC56" si="74">SUM(AU43:AU54)</f>
        <v>25312.857295200007</v>
      </c>
      <c r="AV56" s="459">
        <f t="shared" si="74"/>
        <v>98117.286434300011</v>
      </c>
      <c r="AW56" s="371">
        <f t="shared" si="74"/>
        <v>25343.562943200002</v>
      </c>
      <c r="AX56" s="371">
        <f t="shared" si="74"/>
        <v>25658.832848999999</v>
      </c>
      <c r="AY56" s="371">
        <f t="shared" si="74"/>
        <v>26250.552740799998</v>
      </c>
      <c r="AZ56" s="371">
        <f t="shared" si="74"/>
        <v>26458.224727418059</v>
      </c>
      <c r="BA56" s="458">
        <f t="shared" si="74"/>
        <v>103711.17326041804</v>
      </c>
      <c r="BB56" s="371">
        <f t="shared" si="74"/>
        <v>25289.015584815199</v>
      </c>
      <c r="BC56" s="371">
        <f t="shared" si="74"/>
        <v>25927.794954044406</v>
      </c>
      <c r="BD56" s="371">
        <f>SUM(BD43:BD54)</f>
        <v>26160.164972335195</v>
      </c>
      <c r="BE56" s="371">
        <f t="shared" ref="BE56:BF56" si="75">SUM(BE43:BE54)</f>
        <v>26302.437175081603</v>
      </c>
      <c r="BF56" s="458">
        <f t="shared" si="75"/>
        <v>103679.4126862764</v>
      </c>
    </row>
    <row r="57" spans="2:58">
      <c r="B57" s="50"/>
      <c r="C57" s="81"/>
      <c r="D57" s="50"/>
      <c r="E57" s="50"/>
      <c r="F57" s="50"/>
      <c r="G57" s="50"/>
      <c r="H57" s="265"/>
      <c r="I57" s="265"/>
      <c r="J57" s="265"/>
      <c r="K57" s="265"/>
      <c r="L57" s="265"/>
      <c r="M57" s="265"/>
      <c r="N57" s="265"/>
      <c r="O57" s="265"/>
      <c r="P57" s="265"/>
      <c r="Q57" s="265"/>
      <c r="R57" s="265"/>
      <c r="V57" s="265"/>
      <c r="W57" s="265"/>
      <c r="X57" s="265"/>
      <c r="Y57" s="265"/>
      <c r="Z57" s="265"/>
      <c r="AA57" s="265"/>
      <c r="AB57" s="265"/>
      <c r="AC57" s="265"/>
      <c r="AD57" s="304"/>
      <c r="AE57" s="304"/>
      <c r="AF57" s="304"/>
      <c r="AG57" s="265"/>
      <c r="AJ57" s="370"/>
      <c r="AK57" s="304"/>
      <c r="AL57" s="265"/>
      <c r="AT57" s="304"/>
      <c r="AW57" s="304"/>
      <c r="AZ57" s="457"/>
      <c r="BB57" s="55"/>
      <c r="BC57" s="479"/>
      <c r="BD57" s="55"/>
      <c r="BE57" s="168"/>
    </row>
    <row r="58" spans="2:58">
      <c r="B58" s="50" t="s">
        <v>160</v>
      </c>
      <c r="C58" s="81"/>
      <c r="D58" s="50"/>
      <c r="E58" s="50"/>
      <c r="F58" s="50"/>
      <c r="G58" s="50"/>
      <c r="H58" s="265"/>
      <c r="I58" s="265"/>
      <c r="J58" s="265"/>
      <c r="K58" s="265"/>
      <c r="L58" s="265"/>
      <c r="M58" s="265"/>
      <c r="N58" s="265"/>
      <c r="O58" s="265"/>
      <c r="P58" s="265"/>
      <c r="Q58" s="265"/>
      <c r="R58" s="265"/>
      <c r="V58" s="265"/>
      <c r="W58" s="265"/>
      <c r="X58" s="265"/>
      <c r="Y58" s="265"/>
      <c r="Z58" s="265"/>
      <c r="AA58" s="265"/>
      <c r="AB58" s="265"/>
      <c r="AC58" s="265"/>
      <c r="AD58" s="304"/>
      <c r="AE58" s="304"/>
      <c r="AF58" s="304"/>
      <c r="AG58" s="265"/>
      <c r="AJ58" s="370"/>
      <c r="AK58" s="304"/>
      <c r="AL58" s="265"/>
      <c r="AT58" s="304"/>
      <c r="AW58" s="304"/>
      <c r="AZ58" s="457"/>
      <c r="BB58" s="55"/>
      <c r="BC58" s="479"/>
      <c r="BD58" s="55"/>
      <c r="BE58" s="168"/>
    </row>
    <row r="59" spans="2:58">
      <c r="B59" s="48" t="s">
        <v>460</v>
      </c>
      <c r="C59" s="80" t="s">
        <v>153</v>
      </c>
      <c r="D59" s="90">
        <v>10781.717199999999</v>
      </c>
      <c r="E59" s="90">
        <v>10597.500799999998</v>
      </c>
      <c r="F59" s="90">
        <v>9455.152399999999</v>
      </c>
      <c r="G59" s="90">
        <v>10445.1664</v>
      </c>
      <c r="H59" s="285">
        <f>SUM(D59:G59)</f>
        <v>41279.536799999994</v>
      </c>
      <c r="I59" s="286">
        <v>11203.277040000001</v>
      </c>
      <c r="J59" s="286">
        <v>10665.9692</v>
      </c>
      <c r="K59" s="286">
        <v>8600.16</v>
      </c>
      <c r="L59" s="286">
        <v>11414.964399999995</v>
      </c>
      <c r="M59" s="285">
        <f>SUM(I59:L59)</f>
        <v>41884.370639999994</v>
      </c>
      <c r="N59" s="286">
        <v>11096.37088</v>
      </c>
      <c r="O59" s="286">
        <v>11080.564399999999</v>
      </c>
      <c r="P59" s="286">
        <v>10404.731360000002</v>
      </c>
      <c r="Q59" s="286">
        <v>11037.25504</v>
      </c>
      <c r="R59" s="285">
        <f>SUM(N59:Q59)</f>
        <v>43618.921679999999</v>
      </c>
      <c r="S59" s="286">
        <v>11294.025599999999</v>
      </c>
      <c r="T59" s="286">
        <v>11109.581200000001</v>
      </c>
      <c r="U59" s="286">
        <v>10222</v>
      </c>
      <c r="V59" s="286">
        <v>10876.7932</v>
      </c>
      <c r="W59" s="118">
        <f>SUM(S59:V59)</f>
        <v>43502.400000000001</v>
      </c>
      <c r="X59" s="283">
        <v>12139.6548</v>
      </c>
      <c r="Y59" s="283">
        <v>11736.530736000001</v>
      </c>
      <c r="Z59" s="283">
        <v>11187.960000000001</v>
      </c>
      <c r="AA59" s="306">
        <v>12482.550612000001</v>
      </c>
      <c r="AB59" s="213">
        <f>SUM(X59:AA59)</f>
        <v>47546.696148000003</v>
      </c>
      <c r="AC59" s="305">
        <v>12246.945900000001</v>
      </c>
      <c r="AD59" s="305">
        <v>10514.451329064801</v>
      </c>
      <c r="AE59" s="305">
        <v>9417.5729229352019</v>
      </c>
      <c r="AF59" s="353">
        <v>10047.913970477035</v>
      </c>
      <c r="AG59" s="213">
        <f>SUM(AC59:AF59)</f>
        <v>42226.884122477037</v>
      </c>
      <c r="AH59" s="305">
        <v>10623.277835520001</v>
      </c>
      <c r="AI59" s="304">
        <v>10982.12688048</v>
      </c>
      <c r="AJ59" s="370">
        <v>8606.8752839999997</v>
      </c>
      <c r="AK59" s="304">
        <v>12166.531481024467</v>
      </c>
      <c r="AL59" s="213">
        <f>SUM(AH59:AK59)</f>
        <v>42378.811481024466</v>
      </c>
      <c r="AM59" s="304">
        <v>11626.898304000002</v>
      </c>
      <c r="AN59" s="304">
        <v>11252.207777999996</v>
      </c>
      <c r="AO59" s="304">
        <v>11452.097457359998</v>
      </c>
      <c r="AP59" s="304">
        <v>12237.638826000009</v>
      </c>
      <c r="AQ59" s="212">
        <f>SUM(AM59:AP59)</f>
        <v>46568.842365360004</v>
      </c>
      <c r="AR59" s="304">
        <v>11722.62</v>
      </c>
      <c r="AS59" s="304">
        <v>12068.896139999999</v>
      </c>
      <c r="AT59" s="304">
        <v>10833.70386</v>
      </c>
      <c r="AU59" s="304">
        <v>11488.51074</v>
      </c>
      <c r="AV59" s="322">
        <f>SUM(AR59:AU59)</f>
        <v>46113.730739999999</v>
      </c>
      <c r="AW59" s="304">
        <v>11969.880300000001</v>
      </c>
      <c r="AX59" s="304">
        <v>10947.070181880004</v>
      </c>
      <c r="AY59" s="304">
        <v>11367.522600528486</v>
      </c>
      <c r="AZ59" s="457">
        <v>10101.108857591509</v>
      </c>
      <c r="BA59" s="212">
        <f t="shared" ref="BA59:BA61" si="76">SUM(AW59:AZ59)</f>
        <v>44385.581940000004</v>
      </c>
      <c r="BB59" s="474">
        <v>14951.771225160001</v>
      </c>
      <c r="BC59" s="457">
        <v>16109.831043599999</v>
      </c>
      <c r="BD59" s="474">
        <v>17563.162145760001</v>
      </c>
      <c r="BE59" s="457">
        <v>13636.874577480001</v>
      </c>
      <c r="BF59" s="212">
        <f t="shared" ref="BF59:BF61" si="77">SUM(BB59:BE59)</f>
        <v>62261.638992000007</v>
      </c>
    </row>
    <row r="60" spans="2:58">
      <c r="B60" s="48" t="s">
        <v>381</v>
      </c>
      <c r="C60" s="80" t="s">
        <v>153</v>
      </c>
      <c r="D60" s="90">
        <v>0</v>
      </c>
      <c r="E60" s="90">
        <v>0</v>
      </c>
      <c r="F60" s="90">
        <v>0</v>
      </c>
      <c r="G60" s="90">
        <v>0</v>
      </c>
      <c r="H60" s="285">
        <f>SUM(D60:G60)</f>
        <v>0</v>
      </c>
      <c r="I60" s="90">
        <v>0</v>
      </c>
      <c r="J60" s="90">
        <v>0</v>
      </c>
      <c r="K60" s="90">
        <v>0</v>
      </c>
      <c r="L60" s="90">
        <v>602.08074495756307</v>
      </c>
      <c r="M60" s="285">
        <f>SUM(I60:L60)</f>
        <v>602.08074495756307</v>
      </c>
      <c r="N60" s="286">
        <v>1005.3955672172267</v>
      </c>
      <c r="O60" s="286">
        <v>1208.0583305042014</v>
      </c>
      <c r="P60" s="286">
        <v>1437.5504071462219</v>
      </c>
      <c r="Q60" s="286">
        <v>1562.270067336555</v>
      </c>
      <c r="R60" s="285">
        <f>SUM(N60:Q60)</f>
        <v>5213.2743722042051</v>
      </c>
      <c r="S60" s="286">
        <v>1803.4029643562992</v>
      </c>
      <c r="T60" s="286">
        <v>2082.4</v>
      </c>
      <c r="U60" s="286">
        <v>2097.6</v>
      </c>
      <c r="V60" s="286">
        <v>2330.9970356437002</v>
      </c>
      <c r="W60" s="118">
        <f>SUM(S60:V60)</f>
        <v>8314.4</v>
      </c>
      <c r="X60" s="283">
        <v>2351.2154472000002</v>
      </c>
      <c r="Y60" s="283">
        <v>1392.3434502635598</v>
      </c>
      <c r="Z60" s="283">
        <v>2900.9968198563711</v>
      </c>
      <c r="AA60" s="306">
        <v>2625.5640276720001</v>
      </c>
      <c r="AB60" s="213">
        <f>SUM(X60:AA60)</f>
        <v>9270.1197449919309</v>
      </c>
      <c r="AC60" s="305">
        <v>2892.8651688</v>
      </c>
      <c r="AD60" s="305">
        <v>2442.8300976</v>
      </c>
      <c r="AE60" s="305">
        <v>2228.5049127906932</v>
      </c>
      <c r="AF60" s="353">
        <v>2372.1867497729436</v>
      </c>
      <c r="AG60" s="213">
        <f>SUM(AC60:AF60)</f>
        <v>9936.3869289636368</v>
      </c>
      <c r="AH60" s="305">
        <v>2413.9090444246413</v>
      </c>
      <c r="AI60" s="304">
        <v>2449.3171747753586</v>
      </c>
      <c r="AJ60" s="370">
        <v>2679.7582511999999</v>
      </c>
      <c r="AK60" s="304">
        <v>3111.5620560907287</v>
      </c>
      <c r="AL60" s="213">
        <f>SUM(AH60:AK60)</f>
        <v>10654.546526490729</v>
      </c>
      <c r="AM60" s="304">
        <v>3060.8060702311213</v>
      </c>
      <c r="AN60" s="304">
        <v>1704.7015545688782</v>
      </c>
      <c r="AO60" s="304">
        <v>1055.2767912000002</v>
      </c>
      <c r="AP60" s="404">
        <v>5289.850987838674</v>
      </c>
      <c r="AQ60" s="212">
        <f t="shared" ref="AQ60:AQ61" si="78">SUM(AM60:AP60)</f>
        <v>11110.635403838674</v>
      </c>
      <c r="AR60" s="304">
        <v>6290.5303428983425</v>
      </c>
      <c r="AS60" s="304">
        <v>5882.4700499016562</v>
      </c>
      <c r="AT60" s="304">
        <v>6067.4868072000008</v>
      </c>
      <c r="AU60" s="304">
        <v>6399.1093506161451</v>
      </c>
      <c r="AV60" s="322">
        <f t="shared" ref="AV60:AV61" si="79">SUM(AR60:AU60)</f>
        <v>24639.596550616145</v>
      </c>
      <c r="AW60" s="304">
        <v>6183.2160000000003</v>
      </c>
      <c r="AX60" s="304">
        <v>6017.2622873162727</v>
      </c>
      <c r="AY60" s="304">
        <v>6079.6449126837288</v>
      </c>
      <c r="AZ60" s="457">
        <v>4587.8284380023733</v>
      </c>
      <c r="BA60" s="212">
        <f t="shared" si="76"/>
        <v>22867.951638002374</v>
      </c>
      <c r="BB60" s="474">
        <v>6030.1972584000005</v>
      </c>
      <c r="BC60" s="457">
        <v>5995.0718352000004</v>
      </c>
      <c r="BD60" s="474">
        <v>5883.2903880000022</v>
      </c>
      <c r="BE60" s="457">
        <v>6068.6067239787562</v>
      </c>
      <c r="BF60" s="212">
        <f t="shared" si="77"/>
        <v>23977.166205578756</v>
      </c>
    </row>
    <row r="61" spans="2:58">
      <c r="B61" s="48" t="s">
        <v>152</v>
      </c>
      <c r="C61" s="80" t="s">
        <v>153</v>
      </c>
      <c r="D61" s="90">
        <v>2102.2892000000002</v>
      </c>
      <c r="E61" s="90">
        <v>1974.9663999999998</v>
      </c>
      <c r="F61" s="90">
        <v>1961.2179999999998</v>
      </c>
      <c r="G61" s="90">
        <v>2166.3343999999997</v>
      </c>
      <c r="H61" s="285">
        <f>SUM(D61:G61)</f>
        <v>8204.8079999999991</v>
      </c>
      <c r="I61" s="286">
        <v>2142.7090399999997</v>
      </c>
      <c r="J61" s="286">
        <v>1543.68768</v>
      </c>
      <c r="K61" s="286">
        <v>2067.96</v>
      </c>
      <c r="L61" s="286">
        <v>2200.1779600000004</v>
      </c>
      <c r="M61" s="285">
        <f>SUM(I61:L61)</f>
        <v>7954.5346800000007</v>
      </c>
      <c r="N61" s="286">
        <v>2197.2732399999995</v>
      </c>
      <c r="O61" s="286">
        <v>2102.4176400000001</v>
      </c>
      <c r="P61" s="286">
        <v>2087.47984</v>
      </c>
      <c r="Q61" s="286">
        <v>2160.5393999999997</v>
      </c>
      <c r="R61" s="285">
        <f>SUM(N61:Q61)</f>
        <v>8547.7101199999997</v>
      </c>
      <c r="S61" s="286">
        <v>2163.6955473496532</v>
      </c>
      <c r="T61" s="286">
        <v>2131.2920248920004</v>
      </c>
      <c r="U61" s="286">
        <v>1991.1999999999998</v>
      </c>
      <c r="V61" s="286">
        <v>2035.8124277583458</v>
      </c>
      <c r="W61" s="118">
        <f>SUM(S61:V61)</f>
        <v>8322</v>
      </c>
      <c r="X61" s="283">
        <v>2126.9788800000001</v>
      </c>
      <c r="Y61" s="283">
        <v>2074.6179180000004</v>
      </c>
      <c r="Z61" s="283">
        <v>1771.1742082716003</v>
      </c>
      <c r="AA61" s="306">
        <v>2002.5653191433998</v>
      </c>
      <c r="AB61" s="213">
        <f>SUM(X61:AA61)</f>
        <v>7975.3363254150008</v>
      </c>
      <c r="AC61" s="305">
        <v>2236.5250723465679</v>
      </c>
      <c r="AD61" s="305">
        <v>2183.4928448133119</v>
      </c>
      <c r="AE61" s="305">
        <v>1995.7028624895197</v>
      </c>
      <c r="AF61" s="353">
        <v>2183.9843631552849</v>
      </c>
      <c r="AG61" s="213">
        <f>SUM(AC61:AF61)</f>
        <v>8599.7051428046834</v>
      </c>
      <c r="AH61" s="305">
        <v>2195.5136743756798</v>
      </c>
      <c r="AI61" s="304">
        <v>2041.2576583304399</v>
      </c>
      <c r="AJ61" s="370">
        <v>1798.2040186419486</v>
      </c>
      <c r="AK61" s="304">
        <v>2090.7412531913433</v>
      </c>
      <c r="AL61" s="213">
        <f>SUM(AH61:AK61)</f>
        <v>8125.7166045394115</v>
      </c>
      <c r="AM61" s="304">
        <v>2238.58055831088</v>
      </c>
      <c r="AN61" s="304">
        <v>2073.5201244174227</v>
      </c>
      <c r="AO61" s="304">
        <v>1722.8223863887922</v>
      </c>
      <c r="AP61" s="404">
        <v>1930.7920047087114</v>
      </c>
      <c r="AQ61" s="212">
        <f t="shared" si="78"/>
        <v>7965.715073825806</v>
      </c>
      <c r="AR61" s="304">
        <v>2208.6600000000003</v>
      </c>
      <c r="AS61" s="304">
        <v>2106.48</v>
      </c>
      <c r="AT61" s="304">
        <v>2008.6330153833492</v>
      </c>
      <c r="AU61" s="304">
        <v>2210.6149846166522</v>
      </c>
      <c r="AV61" s="322">
        <f t="shared" si="79"/>
        <v>8534.3880000000008</v>
      </c>
      <c r="AW61" s="304">
        <v>2284.902</v>
      </c>
      <c r="AX61" s="304">
        <v>2017.2389838735844</v>
      </c>
      <c r="AY61" s="304">
        <v>1968.6294999824158</v>
      </c>
      <c r="AZ61" s="457">
        <v>2350.4398621440014</v>
      </c>
      <c r="BA61" s="212">
        <f t="shared" si="76"/>
        <v>8621.2103460000017</v>
      </c>
      <c r="BB61" s="474">
        <v>2325.4397008380001</v>
      </c>
      <c r="BC61" s="457">
        <v>2175.802422276</v>
      </c>
      <c r="BD61" s="474">
        <v>1969.345459164</v>
      </c>
      <c r="BE61" s="457">
        <v>2107.7218619220002</v>
      </c>
      <c r="BF61" s="212">
        <f t="shared" si="77"/>
        <v>8578.3094442000001</v>
      </c>
    </row>
    <row r="62" spans="2:58">
      <c r="B62" s="50"/>
      <c r="C62" s="81"/>
      <c r="D62" s="121"/>
      <c r="E62" s="121"/>
      <c r="F62" s="121"/>
      <c r="G62" s="121"/>
      <c r="H62" s="285"/>
      <c r="I62" s="286"/>
      <c r="J62" s="286"/>
      <c r="K62" s="286"/>
      <c r="L62" s="286"/>
      <c r="M62" s="285"/>
      <c r="N62" s="286"/>
      <c r="O62" s="286"/>
      <c r="P62" s="286"/>
      <c r="Q62" s="286"/>
      <c r="R62" s="285"/>
      <c r="S62" s="122"/>
      <c r="T62" s="122"/>
      <c r="U62" s="122"/>
      <c r="V62" s="286"/>
      <c r="W62" s="285"/>
      <c r="X62" s="285"/>
      <c r="Y62" s="285"/>
      <c r="Z62" s="285"/>
      <c r="AA62" s="285"/>
      <c r="AB62" s="285"/>
      <c r="AC62" s="304"/>
      <c r="AD62" s="304"/>
      <c r="AE62" s="304"/>
      <c r="AF62" s="304"/>
      <c r="AG62" s="285"/>
      <c r="AJ62" s="372"/>
      <c r="AK62" s="304"/>
      <c r="AL62" s="285"/>
      <c r="AM62" s="304"/>
      <c r="AR62" s="304"/>
      <c r="AT62" s="304"/>
      <c r="AW62" s="304"/>
      <c r="AX62" s="304"/>
      <c r="AY62" s="304"/>
      <c r="AZ62" s="168"/>
      <c r="BB62" s="55"/>
      <c r="BC62" s="474"/>
      <c r="BE62" s="168"/>
    </row>
    <row r="63" spans="2:58">
      <c r="B63" s="77" t="s">
        <v>162</v>
      </c>
      <c r="C63" s="82" t="s">
        <v>153</v>
      </c>
      <c r="D63" s="123">
        <f t="shared" ref="D63:AP63" si="80">SUM(D59:D61)</f>
        <v>12884.006399999998</v>
      </c>
      <c r="E63" s="123">
        <f t="shared" si="80"/>
        <v>12572.467199999997</v>
      </c>
      <c r="F63" s="123">
        <f t="shared" si="80"/>
        <v>11416.3704</v>
      </c>
      <c r="G63" s="123">
        <f t="shared" si="80"/>
        <v>12611.5008</v>
      </c>
      <c r="H63" s="123">
        <f t="shared" si="80"/>
        <v>49484.344799999992</v>
      </c>
      <c r="I63" s="123">
        <f t="shared" si="80"/>
        <v>13345.986080000001</v>
      </c>
      <c r="J63" s="123">
        <f t="shared" si="80"/>
        <v>12209.656879999999</v>
      </c>
      <c r="K63" s="123">
        <f t="shared" si="80"/>
        <v>10668.119999999999</v>
      </c>
      <c r="L63" s="123">
        <f t="shared" si="80"/>
        <v>14217.223104957558</v>
      </c>
      <c r="M63" s="123">
        <f t="shared" si="80"/>
        <v>50440.986064957557</v>
      </c>
      <c r="N63" s="123">
        <f t="shared" si="80"/>
        <v>14299.039687217228</v>
      </c>
      <c r="O63" s="123">
        <f t="shared" si="80"/>
        <v>14391.040370504201</v>
      </c>
      <c r="P63" s="123">
        <f t="shared" si="80"/>
        <v>13929.761607146223</v>
      </c>
      <c r="Q63" s="123">
        <f t="shared" si="80"/>
        <v>14760.064507336554</v>
      </c>
      <c r="R63" s="123">
        <f t="shared" si="80"/>
        <v>57379.90617220421</v>
      </c>
      <c r="S63" s="123">
        <f t="shared" si="80"/>
        <v>15261.124111705951</v>
      </c>
      <c r="T63" s="123">
        <f t="shared" si="80"/>
        <v>15323.273224892</v>
      </c>
      <c r="U63" s="123">
        <f t="shared" si="80"/>
        <v>14310.8</v>
      </c>
      <c r="V63" s="123">
        <f t="shared" si="80"/>
        <v>15243.602663402047</v>
      </c>
      <c r="W63" s="123">
        <f t="shared" si="80"/>
        <v>60138.8</v>
      </c>
      <c r="X63" s="245">
        <f t="shared" si="80"/>
        <v>16617.849127199999</v>
      </c>
      <c r="Y63" s="245">
        <f t="shared" si="80"/>
        <v>15203.49210426356</v>
      </c>
      <c r="Z63" s="245">
        <f t="shared" si="80"/>
        <v>15860.131028127973</v>
      </c>
      <c r="AA63" s="245">
        <f t="shared" si="80"/>
        <v>17110.679958815403</v>
      </c>
      <c r="AB63" s="123">
        <f t="shared" si="80"/>
        <v>64792.152218406933</v>
      </c>
      <c r="AC63" s="245">
        <f t="shared" si="80"/>
        <v>17376.33614114657</v>
      </c>
      <c r="AD63" s="245">
        <f t="shared" si="80"/>
        <v>15140.774271478114</v>
      </c>
      <c r="AE63" s="245">
        <f t="shared" si="80"/>
        <v>13641.780698215414</v>
      </c>
      <c r="AF63" s="245">
        <f t="shared" si="80"/>
        <v>14604.085083405264</v>
      </c>
      <c r="AG63" s="123">
        <f t="shared" si="80"/>
        <v>60762.976194245355</v>
      </c>
      <c r="AH63" s="245">
        <f t="shared" si="80"/>
        <v>15232.700554320321</v>
      </c>
      <c r="AI63" s="245">
        <f t="shared" si="80"/>
        <v>15472.701713585799</v>
      </c>
      <c r="AJ63" s="371">
        <f t="shared" si="80"/>
        <v>13084.837553841948</v>
      </c>
      <c r="AK63" s="371">
        <f t="shared" si="80"/>
        <v>17368.834790306537</v>
      </c>
      <c r="AL63" s="123">
        <f t="shared" si="80"/>
        <v>61159.07461205461</v>
      </c>
      <c r="AM63" s="371">
        <f t="shared" si="80"/>
        <v>16926.284932542003</v>
      </c>
      <c r="AN63" s="371">
        <f t="shared" si="80"/>
        <v>15030.429456986296</v>
      </c>
      <c r="AO63" s="371">
        <f t="shared" si="80"/>
        <v>14230.19663494879</v>
      </c>
      <c r="AP63" s="371">
        <f t="shared" si="80"/>
        <v>19458.281818547395</v>
      </c>
      <c r="AQ63" s="459">
        <f>SUM(AQ59:AQ61)</f>
        <v>65645.192843024488</v>
      </c>
      <c r="AR63" s="371">
        <f t="shared" ref="AR63:AV63" si="81">SUM(AR59:AR61)</f>
        <v>20221.810342898341</v>
      </c>
      <c r="AS63" s="371">
        <f t="shared" si="81"/>
        <v>20057.846189901655</v>
      </c>
      <c r="AT63" s="371">
        <f t="shared" si="81"/>
        <v>18909.823682583348</v>
      </c>
      <c r="AU63" s="371">
        <f t="shared" si="81"/>
        <v>20098.235075232798</v>
      </c>
      <c r="AV63" s="459">
        <f t="shared" si="81"/>
        <v>79287.71529061615</v>
      </c>
      <c r="AW63" s="371">
        <f>SUM(AW59:AW61)</f>
        <v>20437.998299999999</v>
      </c>
      <c r="AX63" s="371">
        <f>SUM(AX59:AX61)</f>
        <v>18981.571453069861</v>
      </c>
      <c r="AY63" s="371">
        <f>SUM(AY59:AY61)</f>
        <v>19415.797013194631</v>
      </c>
      <c r="AZ63" s="371">
        <f t="shared" ref="AZ63:BC63" si="82">SUM(AZ59:AZ61)</f>
        <v>17039.377157737883</v>
      </c>
      <c r="BA63" s="459">
        <f t="shared" si="82"/>
        <v>75874.743924002381</v>
      </c>
      <c r="BB63" s="371">
        <f t="shared" si="82"/>
        <v>23307.408184398002</v>
      </c>
      <c r="BC63" s="371">
        <f t="shared" si="82"/>
        <v>24280.705301075999</v>
      </c>
      <c r="BD63" s="371">
        <f>SUM(BD59:BD61)</f>
        <v>25415.797992924003</v>
      </c>
      <c r="BE63" s="371">
        <f t="shared" ref="BE63:BF63" si="83">SUM(BE59:BE61)</f>
        <v>21813.203163380756</v>
      </c>
      <c r="BF63" s="459">
        <f t="shared" si="83"/>
        <v>94817.114641778768</v>
      </c>
    </row>
    <row r="64" spans="2:58">
      <c r="B64" s="50"/>
      <c r="C64" s="81"/>
      <c r="D64" s="121"/>
      <c r="E64" s="121"/>
      <c r="F64" s="121"/>
      <c r="G64" s="121"/>
      <c r="H64" s="285"/>
      <c r="I64" s="286"/>
      <c r="J64" s="286"/>
      <c r="K64" s="286"/>
      <c r="L64" s="286"/>
      <c r="M64" s="285"/>
      <c r="N64" s="286"/>
      <c r="O64" s="286"/>
      <c r="P64" s="286"/>
      <c r="Q64" s="286"/>
      <c r="R64" s="285"/>
      <c r="S64" s="122"/>
      <c r="T64" s="122"/>
      <c r="U64" s="122"/>
      <c r="V64" s="286"/>
      <c r="W64" s="285"/>
      <c r="X64" s="286"/>
      <c r="Y64" s="286"/>
      <c r="Z64" s="286"/>
      <c r="AA64" s="306"/>
      <c r="AB64" s="306"/>
      <c r="AC64" s="304"/>
      <c r="AD64" s="304"/>
      <c r="AE64" s="304"/>
      <c r="AF64" s="304"/>
      <c r="AG64" s="306"/>
      <c r="AH64" s="304"/>
      <c r="AJ64" s="372"/>
      <c r="AK64" s="304"/>
      <c r="AL64" s="306"/>
      <c r="AM64" s="304"/>
      <c r="AR64" s="304"/>
      <c r="AT64" s="304"/>
      <c r="AW64" s="304"/>
      <c r="AX64" s="304"/>
      <c r="AY64" s="304"/>
      <c r="AZ64" s="168"/>
      <c r="BB64" s="55"/>
      <c r="BC64" s="55"/>
      <c r="BD64" s="55"/>
      <c r="BE64" s="55"/>
    </row>
    <row r="65" spans="2:58" ht="13.8" thickBot="1">
      <c r="B65" s="53" t="s">
        <v>163</v>
      </c>
      <c r="C65" s="83" t="s">
        <v>153</v>
      </c>
      <c r="D65" s="124">
        <f t="shared" ref="D65:AP65" si="84">SUM(D56,D63)</f>
        <v>43153.027999999991</v>
      </c>
      <c r="E65" s="124">
        <f t="shared" si="84"/>
        <v>43269.81719999999</v>
      </c>
      <c r="F65" s="124">
        <f t="shared" si="84"/>
        <v>42458.851600000002</v>
      </c>
      <c r="G65" s="124">
        <f t="shared" si="84"/>
        <v>43404.109199999999</v>
      </c>
      <c r="H65" s="124">
        <f t="shared" si="84"/>
        <v>172285.80599999998</v>
      </c>
      <c r="I65" s="124">
        <f t="shared" si="84"/>
        <v>43669.083352000001</v>
      </c>
      <c r="J65" s="124">
        <f t="shared" si="84"/>
        <v>42402.730539999997</v>
      </c>
      <c r="K65" s="124">
        <f t="shared" si="84"/>
        <v>41182.750799999994</v>
      </c>
      <c r="L65" s="124">
        <f t="shared" si="84"/>
        <v>44802.51349895756</v>
      </c>
      <c r="M65" s="124">
        <f t="shared" si="84"/>
        <v>172057.07819095755</v>
      </c>
      <c r="N65" s="124">
        <f t="shared" si="84"/>
        <v>43785.294894417224</v>
      </c>
      <c r="O65" s="124">
        <f t="shared" si="84"/>
        <v>44507.043441304202</v>
      </c>
      <c r="P65" s="124">
        <f t="shared" si="84"/>
        <v>44291.622492946219</v>
      </c>
      <c r="Q65" s="124">
        <f t="shared" si="84"/>
        <v>44968.429690336554</v>
      </c>
      <c r="R65" s="124">
        <f t="shared" si="84"/>
        <v>177552.3905190042</v>
      </c>
      <c r="S65" s="124">
        <f t="shared" si="84"/>
        <v>44551.136511705947</v>
      </c>
      <c r="T65" s="124">
        <f t="shared" si="84"/>
        <v>44891.581839692</v>
      </c>
      <c r="U65" s="124">
        <f t="shared" si="84"/>
        <v>44634.799999999996</v>
      </c>
      <c r="V65" s="124">
        <f t="shared" si="84"/>
        <v>45328.841648602051</v>
      </c>
      <c r="W65" s="124">
        <f t="shared" si="84"/>
        <v>179406.36</v>
      </c>
      <c r="X65" s="287">
        <f t="shared" si="84"/>
        <v>44526.132773199999</v>
      </c>
      <c r="Y65" s="287">
        <f t="shared" si="84"/>
        <v>43131.19508232356</v>
      </c>
      <c r="Z65" s="287">
        <f t="shared" si="84"/>
        <v>44071.577579127974</v>
      </c>
      <c r="AA65" s="287">
        <f t="shared" si="84"/>
        <v>45163.586797925411</v>
      </c>
      <c r="AB65" s="124">
        <f t="shared" si="84"/>
        <v>176892.49223257694</v>
      </c>
      <c r="AC65" s="287">
        <f t="shared" si="84"/>
        <v>44473.998761146577</v>
      </c>
      <c r="AD65" s="287">
        <f t="shared" si="84"/>
        <v>40565.465283036669</v>
      </c>
      <c r="AE65" s="287">
        <f t="shared" si="84"/>
        <v>37979.571392203659</v>
      </c>
      <c r="AF65" s="287">
        <f t="shared" si="84"/>
        <v>39870.563494308466</v>
      </c>
      <c r="AG65" s="124">
        <f t="shared" si="84"/>
        <v>162889.59893069533</v>
      </c>
      <c r="AH65" s="287">
        <f t="shared" si="84"/>
        <v>39858.795705190423</v>
      </c>
      <c r="AI65" s="287">
        <f t="shared" si="84"/>
        <v>40607.445859705702</v>
      </c>
      <c r="AJ65" s="373">
        <f t="shared" si="84"/>
        <v>38678.541073691951</v>
      </c>
      <c r="AK65" s="373">
        <f t="shared" si="84"/>
        <v>43002.673692466531</v>
      </c>
      <c r="AL65" s="124">
        <f t="shared" si="84"/>
        <v>162147.45633105462</v>
      </c>
      <c r="AM65" s="373">
        <f t="shared" si="84"/>
        <v>41208.216909741997</v>
      </c>
      <c r="AN65" s="373">
        <f t="shared" si="84"/>
        <v>39640.020850751644</v>
      </c>
      <c r="AO65" s="373">
        <f t="shared" si="84"/>
        <v>39546.4617439906</v>
      </c>
      <c r="AP65" s="373">
        <f t="shared" si="84"/>
        <v>44815.132696502122</v>
      </c>
      <c r="AQ65" s="460">
        <f>SUM(AQ56,AQ63)</f>
        <v>165209.83220098639</v>
      </c>
      <c r="AR65" s="373">
        <f t="shared" ref="AR65:AV65" si="85">SUM(AR56,AR63)</f>
        <v>44941.971861318074</v>
      </c>
      <c r="AS65" s="373">
        <f t="shared" si="85"/>
        <v>44485.419165181927</v>
      </c>
      <c r="AT65" s="373">
        <f t="shared" si="85"/>
        <v>42566.518327983344</v>
      </c>
      <c r="AU65" s="373">
        <f t="shared" si="85"/>
        <v>45411.092370432802</v>
      </c>
      <c r="AV65" s="460">
        <f t="shared" si="85"/>
        <v>177405.00172491616</v>
      </c>
      <c r="AW65" s="373">
        <f>SUM(AW56,AW63)</f>
        <v>45781.561243200005</v>
      </c>
      <c r="AX65" s="373">
        <f>SUM(AX56,AX63)</f>
        <v>44640.404302069859</v>
      </c>
      <c r="AY65" s="373">
        <f>SUM(AY56,AY63)</f>
        <v>45666.349753994626</v>
      </c>
      <c r="AZ65" s="373">
        <f t="shared" ref="AZ65:BC65" si="86">SUM(AZ56,AZ63)</f>
        <v>43497.601885155942</v>
      </c>
      <c r="BA65" s="460">
        <f t="shared" si="86"/>
        <v>179585.91718442042</v>
      </c>
      <c r="BB65" s="373">
        <f t="shared" si="86"/>
        <v>48596.423769213201</v>
      </c>
      <c r="BC65" s="373">
        <f t="shared" si="86"/>
        <v>50208.500255120409</v>
      </c>
      <c r="BD65" s="373">
        <f>SUM(BD56,BD63)</f>
        <v>51575.962965259198</v>
      </c>
      <c r="BE65" s="373">
        <f t="shared" ref="BE65:BF65" si="87">SUM(BE56,BE63)</f>
        <v>48115.640338462355</v>
      </c>
      <c r="BF65" s="460">
        <f t="shared" si="87"/>
        <v>198496.52732805518</v>
      </c>
    </row>
    <row r="66" spans="2:58">
      <c r="B66" s="50"/>
      <c r="C66" s="81"/>
      <c r="D66" s="52"/>
      <c r="E66" s="52"/>
      <c r="F66" s="52"/>
      <c r="G66" s="52"/>
      <c r="H66" s="265"/>
      <c r="I66" s="52"/>
      <c r="J66" s="52"/>
      <c r="K66" s="52"/>
      <c r="L66" s="52"/>
      <c r="M66" s="265"/>
      <c r="N66" s="52"/>
      <c r="O66" s="52"/>
      <c r="P66" s="52"/>
      <c r="Q66" s="52"/>
      <c r="R66" s="265"/>
      <c r="S66" s="52"/>
      <c r="T66" s="52"/>
      <c r="U66" s="52"/>
      <c r="V66" s="52"/>
      <c r="W66" s="265"/>
      <c r="X66" s="265"/>
      <c r="Y66" s="265"/>
      <c r="Z66" s="265"/>
      <c r="AA66" s="265"/>
      <c r="AB66" s="265"/>
      <c r="AC66" s="265"/>
      <c r="AD66" s="265"/>
      <c r="AE66" s="304"/>
      <c r="AF66" s="304"/>
      <c r="AG66" s="265"/>
      <c r="AT66" s="304"/>
      <c r="AW66" s="304"/>
      <c r="AZ66" s="168"/>
    </row>
    <row r="67" spans="2:58">
      <c r="B67" s="256"/>
      <c r="D67" s="256"/>
      <c r="E67" s="256"/>
      <c r="F67" s="256"/>
      <c r="G67" s="256"/>
      <c r="H67" s="267"/>
      <c r="I67" s="266"/>
      <c r="J67" s="266"/>
      <c r="K67" s="266"/>
      <c r="L67" s="266"/>
      <c r="M67" s="97"/>
      <c r="N67" s="266"/>
      <c r="O67" s="266"/>
      <c r="P67" s="266"/>
      <c r="Q67" s="266"/>
      <c r="R67" s="97"/>
      <c r="S67" s="266"/>
      <c r="T67" s="266"/>
      <c r="U67" s="266"/>
      <c r="V67" s="266"/>
      <c r="W67" s="97"/>
      <c r="X67" s="97"/>
      <c r="Y67" s="97"/>
      <c r="Z67" s="97"/>
      <c r="AA67" s="271"/>
      <c r="AB67" s="271"/>
      <c r="AC67" s="271"/>
      <c r="AD67" s="271"/>
      <c r="AE67" s="325"/>
      <c r="AF67" s="325"/>
      <c r="AG67" s="271"/>
      <c r="AT67" s="304"/>
      <c r="AW67" s="304"/>
      <c r="AZ67" s="168"/>
    </row>
    <row r="68" spans="2:58">
      <c r="B68" s="256"/>
      <c r="D68" s="256"/>
      <c r="E68" s="256"/>
      <c r="F68" s="256"/>
      <c r="G68" s="256"/>
      <c r="H68" s="267"/>
      <c r="I68" s="266"/>
      <c r="J68" s="266"/>
      <c r="K68" s="266"/>
      <c r="L68" s="266"/>
      <c r="M68" s="97"/>
      <c r="N68" s="266"/>
      <c r="O68" s="266"/>
      <c r="P68" s="266"/>
      <c r="Q68" s="266"/>
      <c r="R68" s="97"/>
      <c r="S68" s="266"/>
      <c r="T68" s="266"/>
      <c r="U68" s="266"/>
      <c r="V68" s="266"/>
      <c r="W68" s="97"/>
      <c r="X68" s="97"/>
      <c r="Y68" s="97"/>
      <c r="Z68" s="97"/>
      <c r="AA68" s="271"/>
      <c r="AB68" s="271"/>
      <c r="AC68" s="271"/>
      <c r="AD68" s="271"/>
      <c r="AE68" s="304"/>
      <c r="AF68" s="304"/>
      <c r="AG68" s="271"/>
      <c r="AT68" s="304"/>
      <c r="AW68" s="304"/>
      <c r="AZ68" s="168"/>
    </row>
    <row r="69" spans="2:58">
      <c r="B69" s="256"/>
      <c r="D69" s="256"/>
      <c r="E69" s="256"/>
      <c r="F69" s="256"/>
      <c r="G69" s="256"/>
      <c r="H69" s="279"/>
      <c r="I69" s="55"/>
      <c r="J69" s="55"/>
      <c r="K69" s="55"/>
      <c r="L69" s="55"/>
      <c r="M69" s="279"/>
      <c r="N69" s="55"/>
      <c r="O69" s="55"/>
      <c r="P69" s="55"/>
      <c r="Q69" s="55"/>
      <c r="S69" s="34"/>
      <c r="T69" s="34"/>
      <c r="U69" s="34"/>
      <c r="V69" s="55"/>
      <c r="AA69" s="207"/>
      <c r="AB69" s="207"/>
      <c r="AC69" s="207"/>
      <c r="AD69" s="207"/>
      <c r="AE69" s="304"/>
      <c r="AF69" s="304"/>
      <c r="AG69" s="207"/>
      <c r="AT69" s="304"/>
      <c r="AW69" s="304"/>
      <c r="AZ69" s="168"/>
    </row>
    <row r="70" spans="2:58">
      <c r="B70" s="47" t="s">
        <v>154</v>
      </c>
      <c r="C70" s="84"/>
      <c r="D70" s="276" t="s">
        <v>55</v>
      </c>
      <c r="E70" s="276" t="s">
        <v>56</v>
      </c>
      <c r="F70" s="276" t="s">
        <v>57</v>
      </c>
      <c r="G70" s="276" t="s">
        <v>58</v>
      </c>
      <c r="H70" s="76">
        <v>2015</v>
      </c>
      <c r="I70" s="276" t="s">
        <v>59</v>
      </c>
      <c r="J70" s="276" t="s">
        <v>60</v>
      </c>
      <c r="K70" s="276" t="s">
        <v>61</v>
      </c>
      <c r="L70" s="276" t="s">
        <v>62</v>
      </c>
      <c r="M70" s="76">
        <v>2016</v>
      </c>
      <c r="N70" s="276" t="s">
        <v>63</v>
      </c>
      <c r="O70" s="276" t="s">
        <v>64</v>
      </c>
      <c r="P70" s="276" t="s">
        <v>65</v>
      </c>
      <c r="Q70" s="276" t="s">
        <v>66</v>
      </c>
      <c r="R70" s="76">
        <v>2017</v>
      </c>
      <c r="S70" s="276" t="s">
        <v>67</v>
      </c>
      <c r="T70" s="276" t="s">
        <v>68</v>
      </c>
      <c r="U70" s="276" t="s">
        <v>69</v>
      </c>
      <c r="V70" s="276" t="s">
        <v>70</v>
      </c>
      <c r="W70" s="76">
        <v>2018</v>
      </c>
      <c r="X70" s="276" t="s">
        <v>71</v>
      </c>
      <c r="Y70" s="276" t="s">
        <v>72</v>
      </c>
      <c r="Z70" s="276" t="s">
        <v>73</v>
      </c>
      <c r="AA70" s="276" t="s">
        <v>74</v>
      </c>
      <c r="AB70" s="76">
        <v>2019</v>
      </c>
      <c r="AC70" s="276" t="s">
        <v>75</v>
      </c>
      <c r="AD70" s="276" t="s">
        <v>76</v>
      </c>
      <c r="AE70" s="276" t="s">
        <v>77</v>
      </c>
      <c r="AF70" s="276" t="s">
        <v>78</v>
      </c>
      <c r="AG70" s="76">
        <v>2020</v>
      </c>
      <c r="AH70" s="276" t="s">
        <v>54</v>
      </c>
      <c r="AI70" s="276" t="s">
        <v>22</v>
      </c>
      <c r="AJ70" s="276" t="s">
        <v>350</v>
      </c>
      <c r="AK70" s="276" t="s">
        <v>352</v>
      </c>
      <c r="AL70" s="76">
        <v>2021</v>
      </c>
      <c r="AM70" s="276" t="s">
        <v>356</v>
      </c>
      <c r="AN70" s="276" t="s">
        <v>360</v>
      </c>
      <c r="AO70" s="276" t="s">
        <v>364</v>
      </c>
      <c r="AP70" s="276" t="s">
        <v>368</v>
      </c>
      <c r="AQ70" s="76">
        <v>2022</v>
      </c>
      <c r="AR70" s="276" t="s">
        <v>370</v>
      </c>
      <c r="AS70" s="276" t="s">
        <v>382</v>
      </c>
      <c r="AT70" s="276" t="s">
        <v>387</v>
      </c>
      <c r="AU70" s="276" t="s">
        <v>392</v>
      </c>
      <c r="AV70" s="76">
        <v>2023</v>
      </c>
      <c r="AW70" s="276" t="s">
        <v>400</v>
      </c>
      <c r="AX70" s="276" t="s">
        <v>404</v>
      </c>
      <c r="AY70" s="276" t="s">
        <v>428</v>
      </c>
      <c r="AZ70" s="276" t="s">
        <v>431</v>
      </c>
      <c r="BA70" s="219">
        <v>2024</v>
      </c>
      <c r="BB70" s="276" t="s">
        <v>433</v>
      </c>
      <c r="BC70" s="276" t="s">
        <v>464</v>
      </c>
      <c r="BD70" s="276" t="s">
        <v>468</v>
      </c>
      <c r="BE70" s="276" t="s">
        <v>472</v>
      </c>
      <c r="BF70" s="219">
        <v>2025</v>
      </c>
    </row>
    <row r="71" spans="2:58">
      <c r="B71" s="50"/>
      <c r="C71" s="81"/>
      <c r="D71" s="50"/>
      <c r="E71" s="50"/>
      <c r="F71" s="50"/>
      <c r="G71" s="50"/>
      <c r="H71" s="264"/>
      <c r="I71" s="264"/>
      <c r="J71" s="264"/>
      <c r="K71" s="264"/>
      <c r="L71" s="264"/>
      <c r="M71" s="264"/>
      <c r="N71" s="264"/>
      <c r="O71" s="264"/>
      <c r="P71" s="264"/>
      <c r="Q71" s="264"/>
      <c r="R71" s="264"/>
      <c r="V71" s="264"/>
      <c r="W71" s="264"/>
      <c r="X71" s="264"/>
      <c r="Y71" s="264"/>
      <c r="Z71" s="264"/>
      <c r="AA71" s="264"/>
      <c r="AB71" s="264"/>
      <c r="AC71" s="264"/>
      <c r="AD71" s="264"/>
      <c r="AE71" s="304"/>
      <c r="AF71" s="304"/>
      <c r="AG71" s="264"/>
      <c r="AT71" s="304"/>
      <c r="AW71" s="304"/>
      <c r="AZ71" s="168"/>
    </row>
    <row r="72" spans="2:58">
      <c r="B72" s="50" t="s">
        <v>159</v>
      </c>
      <c r="C72" s="57"/>
      <c r="D72" s="271"/>
      <c r="E72" s="271"/>
      <c r="F72" s="271"/>
      <c r="G72" s="271"/>
      <c r="H72" s="280"/>
      <c r="I72" s="58"/>
      <c r="J72" s="58"/>
      <c r="K72" s="58"/>
      <c r="L72" s="58"/>
      <c r="M72" s="280"/>
      <c r="N72" s="58"/>
      <c r="O72" s="58"/>
      <c r="P72" s="58"/>
      <c r="Q72" s="58"/>
      <c r="R72" s="280"/>
      <c r="S72" s="55"/>
      <c r="T72" s="55"/>
      <c r="U72" s="55"/>
      <c r="V72" s="58"/>
      <c r="W72" s="280"/>
      <c r="X72" s="280"/>
      <c r="Y72" s="280"/>
      <c r="Z72" s="280"/>
      <c r="AA72" s="280"/>
      <c r="AB72" s="280"/>
      <c r="AC72" s="280"/>
      <c r="AD72" s="280"/>
      <c r="AE72" s="304"/>
      <c r="AF72" s="304"/>
      <c r="AG72" s="280"/>
      <c r="AT72" s="304"/>
      <c r="AW72" s="304"/>
      <c r="AZ72" s="168"/>
    </row>
    <row r="73" spans="2:58">
      <c r="B73" s="51" t="s">
        <v>440</v>
      </c>
      <c r="C73" s="80" t="s">
        <v>8</v>
      </c>
      <c r="D73" s="89"/>
      <c r="E73" s="89"/>
      <c r="F73" s="89"/>
      <c r="G73" s="89"/>
      <c r="H73" s="267">
        <v>637.38599999999997</v>
      </c>
      <c r="I73" s="266">
        <v>152.155</v>
      </c>
      <c r="J73" s="266">
        <v>152.38200000000001</v>
      </c>
      <c r="K73" s="266">
        <v>154.33499999999998</v>
      </c>
      <c r="L73" s="266">
        <v>154.83100000000002</v>
      </c>
      <c r="M73" s="267">
        <f t="shared" ref="M73:M81" si="88">SUM(I73:L73)</f>
        <v>613.70299999999997</v>
      </c>
      <c r="N73" s="266">
        <v>156.96899999999999</v>
      </c>
      <c r="O73" s="266">
        <v>154.44299999999998</v>
      </c>
      <c r="P73" s="266">
        <v>154.75</v>
      </c>
      <c r="Q73" s="266">
        <v>152.114</v>
      </c>
      <c r="R73" s="267">
        <f>SUM(N73:Q73)</f>
        <v>618.27599999999995</v>
      </c>
      <c r="S73" s="266">
        <v>145.85</v>
      </c>
      <c r="T73" s="266">
        <v>161.596</v>
      </c>
      <c r="U73" s="266">
        <v>164.221</v>
      </c>
      <c r="V73" s="266">
        <v>158.33299999999997</v>
      </c>
      <c r="W73" s="265">
        <f t="shared" ref="W73:W81" si="89">SUM(S73:V73)</f>
        <v>630</v>
      </c>
      <c r="X73" s="283">
        <v>163.98</v>
      </c>
      <c r="Y73" s="283">
        <v>130.26199999999997</v>
      </c>
      <c r="Z73" s="283">
        <v>215.35726815000004</v>
      </c>
      <c r="AA73" s="306">
        <v>199.09800000000001</v>
      </c>
      <c r="AB73" s="322">
        <f>SUM(X73:AA73)</f>
        <v>708.69726815000001</v>
      </c>
      <c r="AC73" s="323">
        <v>189.45300000000003</v>
      </c>
      <c r="AD73" s="323">
        <v>201.779</v>
      </c>
      <c r="AE73" s="305">
        <v>161.62999999999994</v>
      </c>
      <c r="AF73" s="325">
        <v>173.149</v>
      </c>
      <c r="AG73" s="322">
        <f>SUM(AC73:AF73)</f>
        <v>726.01099999999997</v>
      </c>
      <c r="AH73" s="323">
        <v>163.71600000000001</v>
      </c>
      <c r="AI73" s="323">
        <v>162.84740408168</v>
      </c>
      <c r="AJ73" s="323">
        <v>168.81800000000004</v>
      </c>
      <c r="AK73" s="323">
        <v>169.61300000000011</v>
      </c>
      <c r="AL73" s="322">
        <f>SUM(AH73:AK73)</f>
        <v>664.99440408168016</v>
      </c>
      <c r="AM73" s="323">
        <v>154</v>
      </c>
      <c r="AN73" s="323">
        <v>152.65499999999997</v>
      </c>
      <c r="AO73" s="304">
        <v>151.27900000000005</v>
      </c>
      <c r="AP73" s="304">
        <v>165.35599999999994</v>
      </c>
      <c r="AQ73" s="212">
        <f>SUM(AM73:AP73)</f>
        <v>623.29</v>
      </c>
      <c r="AR73" s="323">
        <v>157.66200000000001</v>
      </c>
      <c r="AS73" s="323">
        <v>151.16</v>
      </c>
      <c r="AT73" s="304">
        <v>137.27799999999999</v>
      </c>
      <c r="AU73" s="304">
        <v>149.52300000000005</v>
      </c>
      <c r="AV73" s="322">
        <f>SUM(AR73:AU73)</f>
        <v>595.62300000000005</v>
      </c>
      <c r="AW73" s="323">
        <v>144.65899999999999</v>
      </c>
      <c r="AX73" s="323">
        <v>156.13800000000003</v>
      </c>
      <c r="AY73" s="323">
        <v>154.43399999999997</v>
      </c>
      <c r="AZ73" s="168">
        <v>157.601</v>
      </c>
      <c r="BA73" s="212">
        <f t="shared" ref="BA73:BA84" si="90">SUM(AW73:AZ73)</f>
        <v>612.83199999999999</v>
      </c>
      <c r="BB73" s="168">
        <v>150.256</v>
      </c>
      <c r="BC73" s="457">
        <v>147.63199999999998</v>
      </c>
      <c r="BD73" s="168">
        <v>156.875</v>
      </c>
      <c r="BE73" s="168">
        <v>155.05900000000003</v>
      </c>
      <c r="BF73" s="212">
        <f t="shared" ref="BF73:BF84" si="91">SUM(BB73:BE73)</f>
        <v>609.822</v>
      </c>
    </row>
    <row r="74" spans="2:58">
      <c r="B74" s="51" t="s">
        <v>441</v>
      </c>
      <c r="C74" s="80" t="s">
        <v>8</v>
      </c>
      <c r="D74" s="89"/>
      <c r="E74" s="89"/>
      <c r="F74" s="89"/>
      <c r="G74" s="89"/>
      <c r="H74" s="267">
        <v>187.916</v>
      </c>
      <c r="I74" s="266">
        <v>47.212000000000003</v>
      </c>
      <c r="J74" s="266">
        <v>47.629999999999995</v>
      </c>
      <c r="K74" s="266">
        <v>48.716000000000001</v>
      </c>
      <c r="L74" s="266">
        <v>47.6</v>
      </c>
      <c r="M74" s="267">
        <f t="shared" si="88"/>
        <v>191.15799999999999</v>
      </c>
      <c r="N74" s="266">
        <v>47.993000000000002</v>
      </c>
      <c r="O74" s="266">
        <v>49.928000000000004</v>
      </c>
      <c r="P74" s="266">
        <v>50.469000000000001</v>
      </c>
      <c r="Q74" s="266">
        <v>49.7</v>
      </c>
      <c r="R74" s="267">
        <f>SUM(N74:Q74)</f>
        <v>198.09000000000003</v>
      </c>
      <c r="S74" s="266">
        <v>52.076999999999998</v>
      </c>
      <c r="T74" s="266">
        <v>53.005882999999997</v>
      </c>
      <c r="U74" s="266">
        <v>58.61</v>
      </c>
      <c r="V74" s="266">
        <v>57.307117000000005</v>
      </c>
      <c r="W74" s="265">
        <f t="shared" si="89"/>
        <v>221</v>
      </c>
      <c r="X74" s="283">
        <v>65.891277000000002</v>
      </c>
      <c r="Y74" s="283">
        <v>64.297566000000018</v>
      </c>
      <c r="Z74" s="283">
        <v>64.783000000000015</v>
      </c>
      <c r="AA74" s="304">
        <v>65.201523999999893</v>
      </c>
      <c r="AB74" s="322">
        <f t="shared" ref="AB74:AB81" si="92">SUM(X74:AA74)</f>
        <v>260.17336699999993</v>
      </c>
      <c r="AC74" s="323">
        <v>56.877746000000002</v>
      </c>
      <c r="AD74" s="323">
        <v>60.583168999999998</v>
      </c>
      <c r="AE74" s="305">
        <v>51.246510000000029</v>
      </c>
      <c r="AF74" s="325">
        <v>48.106783999999976</v>
      </c>
      <c r="AG74" s="322">
        <f t="shared" ref="AG74:AG84" si="93">SUM(AC74:AF74)</f>
        <v>216.81420900000001</v>
      </c>
      <c r="AH74" s="323">
        <v>47.006638000000002</v>
      </c>
      <c r="AI74" s="323">
        <v>42.354437999999995</v>
      </c>
      <c r="AJ74" s="323">
        <v>57.370621000000007</v>
      </c>
      <c r="AK74" s="323">
        <v>55.545111999999982</v>
      </c>
      <c r="AL74" s="322">
        <f t="shared" ref="AL74:AL84" si="94">SUM(AH74:AK74)</f>
        <v>202.27680899999999</v>
      </c>
      <c r="AM74" s="323">
        <v>54.400999999999996</v>
      </c>
      <c r="AN74" s="323">
        <v>55.917000000000016</v>
      </c>
      <c r="AO74" s="304">
        <v>52.540610999999984</v>
      </c>
      <c r="AP74" s="304">
        <v>50.122628999999989</v>
      </c>
      <c r="AQ74" s="212">
        <f t="shared" ref="AQ74:AQ84" si="95">SUM(AM74:AP74)</f>
        <v>212.98123999999999</v>
      </c>
      <c r="AR74" s="323">
        <v>53.427</v>
      </c>
      <c r="AS74" s="323">
        <v>51.457000000000001</v>
      </c>
      <c r="AT74" s="304">
        <v>51.086000000000006</v>
      </c>
      <c r="AU74" s="304">
        <v>60.954000000000015</v>
      </c>
      <c r="AV74" s="322">
        <f t="shared" ref="AV74:AW84" si="96">SUM(AR74:AU74)</f>
        <v>216.92400000000001</v>
      </c>
      <c r="AW74" s="323">
        <v>51.167999999999999</v>
      </c>
      <c r="AX74" s="323">
        <v>48.449000000000005</v>
      </c>
      <c r="AY74" s="323">
        <v>48.90499999999998</v>
      </c>
      <c r="AZ74" s="168">
        <v>56.557000000000016</v>
      </c>
      <c r="BA74" s="212">
        <f t="shared" si="90"/>
        <v>205.07900000000001</v>
      </c>
      <c r="BB74" s="168">
        <v>56.025756999999999</v>
      </c>
      <c r="BC74" s="457">
        <v>51.256079999999997</v>
      </c>
      <c r="BD74" s="168">
        <v>56.879931999999997</v>
      </c>
      <c r="BE74" s="168">
        <v>78.107067999999998</v>
      </c>
      <c r="BF74" s="212">
        <f t="shared" si="91"/>
        <v>242.26883699999999</v>
      </c>
    </row>
    <row r="75" spans="2:58">
      <c r="B75" s="51" t="s">
        <v>442</v>
      </c>
      <c r="C75" s="80" t="s">
        <v>8</v>
      </c>
      <c r="D75" s="89"/>
      <c r="E75" s="89"/>
      <c r="F75" s="89"/>
      <c r="G75" s="89"/>
      <c r="H75" s="267">
        <v>342.26600000000002</v>
      </c>
      <c r="I75" s="266">
        <v>4.6740000000000004</v>
      </c>
      <c r="J75" s="266">
        <v>4.8045</v>
      </c>
      <c r="K75" s="266">
        <v>4.6970000000000001</v>
      </c>
      <c r="L75" s="266">
        <v>4.9184999999999999</v>
      </c>
      <c r="M75" s="267">
        <f t="shared" si="88"/>
        <v>19.094000000000001</v>
      </c>
      <c r="N75" s="266">
        <v>3.984</v>
      </c>
      <c r="O75" s="266">
        <v>4.1675000000000004</v>
      </c>
      <c r="P75" s="266">
        <v>4.8144999999999998</v>
      </c>
      <c r="Q75" s="266">
        <v>5.0199999999999996</v>
      </c>
      <c r="R75" s="267">
        <f>SUM(N75:Q75)</f>
        <v>17.986000000000001</v>
      </c>
      <c r="S75" s="266">
        <v>5.3179435000000002</v>
      </c>
      <c r="T75" s="266">
        <v>5.4556209999999998</v>
      </c>
      <c r="U75" s="266">
        <v>5.6051360000000008</v>
      </c>
      <c r="V75" s="266">
        <v>6.0442994999999948</v>
      </c>
      <c r="W75" s="265">
        <f t="shared" si="89"/>
        <v>22.422999999999995</v>
      </c>
      <c r="X75" s="283">
        <v>6.5916480000000002</v>
      </c>
      <c r="Y75" s="283">
        <v>6.7226789999999985</v>
      </c>
      <c r="Z75" s="283">
        <v>6.7074505000000002</v>
      </c>
      <c r="AA75" s="304">
        <v>7.017831000000001</v>
      </c>
      <c r="AB75" s="322">
        <f t="shared" si="92"/>
        <v>27.0396085</v>
      </c>
      <c r="AC75" s="323">
        <v>7.1506755000000002</v>
      </c>
      <c r="AD75" s="323">
        <v>6.4899999999999984</v>
      </c>
      <c r="AE75" s="305">
        <v>5.8206457705000023</v>
      </c>
      <c r="AF75" s="325">
        <v>7.8445967294999974</v>
      </c>
      <c r="AG75" s="322">
        <f t="shared" si="93"/>
        <v>27.305917999999998</v>
      </c>
      <c r="AH75" s="323">
        <v>6.9097115000000002</v>
      </c>
      <c r="AI75" s="323">
        <v>9.7907154999999975</v>
      </c>
      <c r="AJ75" s="323">
        <v>5.5795730000000034</v>
      </c>
      <c r="AK75" s="323">
        <v>8.5229999999999997</v>
      </c>
      <c r="AL75" s="322">
        <f t="shared" si="94"/>
        <v>30.803000000000001</v>
      </c>
      <c r="AM75" s="323">
        <v>7.5342814999999996</v>
      </c>
      <c r="AN75" s="323">
        <v>8.8746144498600046</v>
      </c>
      <c r="AO75" s="304">
        <v>8.7074060501399977</v>
      </c>
      <c r="AP75" s="304">
        <v>7.8836979999999981</v>
      </c>
      <c r="AQ75" s="212">
        <f t="shared" si="95"/>
        <v>33</v>
      </c>
      <c r="AR75" s="323">
        <v>8.06</v>
      </c>
      <c r="AS75" s="323">
        <v>8.0069999999999997</v>
      </c>
      <c r="AT75" s="304">
        <v>7.027000000000001</v>
      </c>
      <c r="AU75" s="304">
        <v>9.5420000000000016</v>
      </c>
      <c r="AV75" s="322">
        <f t="shared" si="96"/>
        <v>32.636000000000003</v>
      </c>
      <c r="AW75" s="323">
        <v>9.5169999999999995</v>
      </c>
      <c r="AX75" s="323">
        <v>10.049085999999999</v>
      </c>
      <c r="AY75" s="323">
        <v>10.862914</v>
      </c>
      <c r="AZ75" s="168">
        <v>10.410229000000005</v>
      </c>
      <c r="BA75" s="212">
        <f t="shared" si="90"/>
        <v>40.839229000000003</v>
      </c>
      <c r="BB75" s="168">
        <v>9.8988069999999997</v>
      </c>
      <c r="BC75" s="457">
        <v>9.6050040000000028</v>
      </c>
      <c r="BD75" s="168">
        <v>10.158067499999998</v>
      </c>
      <c r="BE75" s="168">
        <v>10.646946499999999</v>
      </c>
      <c r="BF75" s="212">
        <f t="shared" si="91"/>
        <v>40.308824999999999</v>
      </c>
    </row>
    <row r="76" spans="2:58">
      <c r="B76" s="51" t="s">
        <v>443</v>
      </c>
      <c r="C76" s="80" t="s">
        <v>8</v>
      </c>
      <c r="D76" s="89"/>
      <c r="E76" s="89"/>
      <c r="F76" s="89"/>
      <c r="G76" s="89"/>
      <c r="H76" s="267">
        <v>241.64999999999998</v>
      </c>
      <c r="I76" s="266">
        <v>72.791499999999999</v>
      </c>
      <c r="J76" s="266">
        <v>78.632500000000007</v>
      </c>
      <c r="K76" s="266">
        <v>73.298500000000004</v>
      </c>
      <c r="L76" s="266">
        <v>74.450427755618023</v>
      </c>
      <c r="M76" s="267">
        <f t="shared" si="88"/>
        <v>299.17292775561805</v>
      </c>
      <c r="N76" s="266">
        <v>73.050499999999985</v>
      </c>
      <c r="O76" s="266">
        <v>73.131499999999988</v>
      </c>
      <c r="P76" s="266">
        <v>66.917293233082702</v>
      </c>
      <c r="Q76" s="266">
        <v>66.917293233082702</v>
      </c>
      <c r="R76" s="267">
        <f>SUM(N76:Q76)</f>
        <v>280.01658646616539</v>
      </c>
      <c r="S76" s="266">
        <v>75.187969924812023</v>
      </c>
      <c r="T76" s="266">
        <v>56.041996887622503</v>
      </c>
      <c r="U76" s="266">
        <v>59.790020960441375</v>
      </c>
      <c r="V76" s="266">
        <v>71.330012227124115</v>
      </c>
      <c r="W76" s="265">
        <f t="shared" si="89"/>
        <v>262.35000000000002</v>
      </c>
      <c r="X76" s="283">
        <v>69.831244000000012</v>
      </c>
      <c r="Y76" s="283">
        <v>49.886006254999998</v>
      </c>
      <c r="Z76" s="283">
        <v>46.449999999999989</v>
      </c>
      <c r="AA76" s="304">
        <v>58.300000000000011</v>
      </c>
      <c r="AB76" s="322">
        <f t="shared" si="92"/>
        <v>224.46725025500001</v>
      </c>
      <c r="AC76" s="323">
        <v>58</v>
      </c>
      <c r="AD76" s="323">
        <v>44.842368706045505</v>
      </c>
      <c r="AE76" s="305">
        <v>38.355625273954502</v>
      </c>
      <c r="AF76" s="325">
        <v>46.421772029999971</v>
      </c>
      <c r="AG76" s="322">
        <f t="shared" si="93"/>
        <v>187.61976600999998</v>
      </c>
      <c r="AH76" s="323">
        <v>57.536757199999997</v>
      </c>
      <c r="AI76" s="323">
        <v>49.686349862488711</v>
      </c>
      <c r="AJ76" s="323">
        <v>40.963058133212286</v>
      </c>
      <c r="AK76" s="323">
        <v>37.217000000000013</v>
      </c>
      <c r="AL76" s="322">
        <f t="shared" si="94"/>
        <v>185.40316519570101</v>
      </c>
      <c r="AM76" s="323">
        <v>32.3035</v>
      </c>
      <c r="AN76" s="323">
        <v>28.227499999999999</v>
      </c>
      <c r="AO76" s="304">
        <v>26.459007280000002</v>
      </c>
      <c r="AP76" s="304">
        <v>28.409992719999998</v>
      </c>
      <c r="AQ76" s="212">
        <f t="shared" si="95"/>
        <v>115.4</v>
      </c>
      <c r="AR76" s="323">
        <v>27.545000000000002</v>
      </c>
      <c r="AS76" s="323">
        <v>34.738</v>
      </c>
      <c r="AT76" s="304">
        <v>31.828000000000003</v>
      </c>
      <c r="AU76" s="304">
        <v>35.047999999999988</v>
      </c>
      <c r="AV76" s="322">
        <f t="shared" si="96"/>
        <v>129.15899999999999</v>
      </c>
      <c r="AW76" s="323">
        <v>33.944000000000003</v>
      </c>
      <c r="AX76" s="323">
        <v>33.771500000000003</v>
      </c>
      <c r="AY76" s="323">
        <v>33.370499999999993</v>
      </c>
      <c r="AZ76" s="168">
        <v>35.925500000000014</v>
      </c>
      <c r="BA76" s="212">
        <f t="shared" si="90"/>
        <v>137.01150000000001</v>
      </c>
      <c r="BB76" s="168">
        <v>35.9351567</v>
      </c>
      <c r="BC76" s="457">
        <v>32.919843300000004</v>
      </c>
      <c r="BD76" s="168">
        <v>34.33670819999999</v>
      </c>
      <c r="BE76" s="168">
        <v>33.921291800000006</v>
      </c>
      <c r="BF76" s="212">
        <f t="shared" si="91"/>
        <v>137.113</v>
      </c>
    </row>
    <row r="77" spans="2:58">
      <c r="B77" s="51" t="s">
        <v>444</v>
      </c>
      <c r="C77" s="80" t="s">
        <v>8</v>
      </c>
      <c r="D77" s="89"/>
      <c r="E77" s="89"/>
      <c r="F77" s="89"/>
      <c r="G77" s="89"/>
      <c r="H77" s="267">
        <v>232.78018500000002</v>
      </c>
      <c r="I77" s="266">
        <v>59.025779999999997</v>
      </c>
      <c r="J77" s="266">
        <v>64.301490000000001</v>
      </c>
      <c r="K77" s="266">
        <v>55.941435000000006</v>
      </c>
      <c r="L77" s="266">
        <v>62.381057471853936</v>
      </c>
      <c r="M77" s="267">
        <f t="shared" si="88"/>
        <v>241.64976247185393</v>
      </c>
      <c r="N77" s="266">
        <v>54.053834999999992</v>
      </c>
      <c r="O77" s="266">
        <v>55.334894999999996</v>
      </c>
      <c r="P77" s="266">
        <v>49.489866766917295</v>
      </c>
      <c r="Q77" s="266">
        <v>63.761006766917291</v>
      </c>
      <c r="R77" s="267">
        <v>218</v>
      </c>
      <c r="S77" s="266">
        <v>49.968030075187968</v>
      </c>
      <c r="T77" s="266">
        <v>46.106499907915428</v>
      </c>
      <c r="U77" s="266">
        <v>45.805596126945666</v>
      </c>
      <c r="V77" s="266">
        <v>53.566373889950931</v>
      </c>
      <c r="W77" s="265">
        <f t="shared" si="89"/>
        <v>195.44649999999999</v>
      </c>
      <c r="X77" s="283">
        <v>47.478900000000003</v>
      </c>
      <c r="Y77" s="283">
        <v>39.938746433202802</v>
      </c>
      <c r="Z77" s="283">
        <v>38.488</v>
      </c>
      <c r="AA77" s="304">
        <v>54.599999999999994</v>
      </c>
      <c r="AB77" s="322">
        <f t="shared" si="92"/>
        <v>180.5056464332028</v>
      </c>
      <c r="AC77" s="323">
        <v>40.946400000000004</v>
      </c>
      <c r="AD77" s="323">
        <v>33.933900000000001</v>
      </c>
      <c r="AE77" s="305">
        <v>31.700308259399996</v>
      </c>
      <c r="AF77" s="325">
        <v>35.879612529567538</v>
      </c>
      <c r="AG77" s="322">
        <f t="shared" si="93"/>
        <v>142.46022078896755</v>
      </c>
      <c r="AH77" s="323">
        <v>37.216001200000001</v>
      </c>
      <c r="AI77" s="323">
        <v>33.788907217925249</v>
      </c>
      <c r="AJ77" s="323">
        <v>26.610209999999995</v>
      </c>
      <c r="AK77" s="323">
        <v>27.686010000000003</v>
      </c>
      <c r="AL77" s="322">
        <f t="shared" si="94"/>
        <v>125.30112841792524</v>
      </c>
      <c r="AM77" s="323">
        <v>29.583347085116415</v>
      </c>
      <c r="AN77" s="323">
        <v>26.951130342479274</v>
      </c>
      <c r="AO77" s="304">
        <v>27.011622572404306</v>
      </c>
      <c r="AP77" s="304">
        <v>43.462426600000015</v>
      </c>
      <c r="AQ77" s="212">
        <f t="shared" si="95"/>
        <v>127.00852660000001</v>
      </c>
      <c r="AR77" s="323">
        <v>28.265999999999998</v>
      </c>
      <c r="AS77" s="323">
        <v>26.846000000000004</v>
      </c>
      <c r="AT77" s="304">
        <v>27.098999999999997</v>
      </c>
      <c r="AU77" s="304">
        <v>29.867999999999988</v>
      </c>
      <c r="AV77" s="322">
        <f t="shared" si="96"/>
        <v>112.07899999999998</v>
      </c>
      <c r="AW77" s="323">
        <v>30.123999999999999</v>
      </c>
      <c r="AX77" s="323">
        <v>28.167530000000003</v>
      </c>
      <c r="AY77" s="323">
        <v>24.982470000000003</v>
      </c>
      <c r="AZ77" s="168">
        <v>25.320255000000003</v>
      </c>
      <c r="BA77" s="212">
        <f t="shared" si="90"/>
        <v>108.594255</v>
      </c>
      <c r="BB77" s="168">
        <v>24.479331599999998</v>
      </c>
      <c r="BC77" s="457">
        <v>23.677073400000008</v>
      </c>
      <c r="BD77" s="168">
        <v>23.656479399999995</v>
      </c>
      <c r="BE77" s="168">
        <v>25.416434600000002</v>
      </c>
      <c r="BF77" s="212">
        <f t="shared" si="91"/>
        <v>97.229319000000004</v>
      </c>
    </row>
    <row r="78" spans="2:58">
      <c r="B78" s="51" t="s">
        <v>445</v>
      </c>
      <c r="C78" s="80" t="s">
        <v>8</v>
      </c>
      <c r="D78" s="88"/>
      <c r="E78" s="88"/>
      <c r="F78" s="88"/>
      <c r="G78" s="88"/>
      <c r="H78" s="267">
        <v>300.10000000000002</v>
      </c>
      <c r="I78" s="266">
        <v>91.558999999999997</v>
      </c>
      <c r="J78" s="266">
        <v>68.97399999999999</v>
      </c>
      <c r="K78" s="266">
        <v>68.382999999999996</v>
      </c>
      <c r="L78" s="266">
        <v>98</v>
      </c>
      <c r="M78" s="267">
        <f t="shared" si="88"/>
        <v>326.916</v>
      </c>
      <c r="N78" s="266">
        <v>95.453000000000003</v>
      </c>
      <c r="O78" s="266">
        <v>74.692999999999984</v>
      </c>
      <c r="P78" s="266">
        <v>66.248999999999995</v>
      </c>
      <c r="Q78" s="266">
        <v>107.7376</v>
      </c>
      <c r="R78" s="267">
        <v>343.73759999999999</v>
      </c>
      <c r="S78" s="266">
        <v>111.08454500000002</v>
      </c>
      <c r="T78" s="266">
        <v>93.262129999999985</v>
      </c>
      <c r="U78" s="266">
        <v>57</v>
      </c>
      <c r="V78" s="266">
        <v>87.653324999999995</v>
      </c>
      <c r="W78" s="265">
        <f t="shared" si="89"/>
        <v>349</v>
      </c>
      <c r="X78" s="283">
        <v>93</v>
      </c>
      <c r="Y78" s="283">
        <v>89.1</v>
      </c>
      <c r="Z78" s="283">
        <v>73.506641999999999</v>
      </c>
      <c r="AA78" s="304">
        <v>94.364964399999991</v>
      </c>
      <c r="AB78" s="322">
        <f t="shared" si="92"/>
        <v>349.97160639999998</v>
      </c>
      <c r="AC78" s="323">
        <v>90</v>
      </c>
      <c r="AD78" s="323">
        <v>81.978654124999991</v>
      </c>
      <c r="AE78" s="305">
        <v>72.492999999999995</v>
      </c>
      <c r="AF78" s="325">
        <v>81.277345875000037</v>
      </c>
      <c r="AG78" s="322">
        <f t="shared" si="93"/>
        <v>325.74900000000002</v>
      </c>
      <c r="AH78" s="323">
        <v>72.121374000000003</v>
      </c>
      <c r="AI78" s="323">
        <v>70.19158618000003</v>
      </c>
      <c r="AJ78" s="323">
        <v>53.174000000000007</v>
      </c>
      <c r="AK78" s="323">
        <v>28.081999999999994</v>
      </c>
      <c r="AL78" s="322">
        <f t="shared" si="94"/>
        <v>223.56896018000003</v>
      </c>
      <c r="AM78" s="323">
        <v>0</v>
      </c>
      <c r="AN78" s="323">
        <v>0</v>
      </c>
      <c r="AO78" s="304">
        <v>0</v>
      </c>
      <c r="AP78" s="304">
        <v>0</v>
      </c>
      <c r="AQ78" s="212">
        <f t="shared" si="95"/>
        <v>0</v>
      </c>
      <c r="AR78" s="323">
        <v>0</v>
      </c>
      <c r="AS78" s="323">
        <v>0</v>
      </c>
      <c r="AT78" s="304">
        <v>0</v>
      </c>
      <c r="AU78" s="304">
        <v>0</v>
      </c>
      <c r="AV78" s="322">
        <f t="shared" si="96"/>
        <v>0</v>
      </c>
      <c r="AW78" s="323">
        <f t="shared" si="96"/>
        <v>0</v>
      </c>
      <c r="AX78" s="323">
        <v>0</v>
      </c>
      <c r="AY78" s="323">
        <v>0</v>
      </c>
      <c r="AZ78" s="168"/>
      <c r="BA78" s="212">
        <f t="shared" si="90"/>
        <v>0</v>
      </c>
      <c r="BB78" s="168"/>
      <c r="BC78" s="457">
        <v>0</v>
      </c>
      <c r="BD78" s="168"/>
      <c r="BE78" s="168"/>
      <c r="BF78" s="212">
        <f t="shared" si="91"/>
        <v>0</v>
      </c>
    </row>
    <row r="79" spans="2:58">
      <c r="B79" s="51" t="s">
        <v>446</v>
      </c>
      <c r="C79" s="80" t="s">
        <v>8</v>
      </c>
      <c r="D79" s="88"/>
      <c r="E79" s="88"/>
      <c r="F79" s="88"/>
      <c r="G79" s="88"/>
      <c r="H79" s="267">
        <v>366.04199999999997</v>
      </c>
      <c r="I79" s="266">
        <v>97.600999999999999</v>
      </c>
      <c r="J79" s="266">
        <v>94.62700000000001</v>
      </c>
      <c r="K79" s="266">
        <v>91.679500000000004</v>
      </c>
      <c r="L79" s="266">
        <v>94.456500000000005</v>
      </c>
      <c r="M79" s="267">
        <f t="shared" si="88"/>
        <v>378.36400000000003</v>
      </c>
      <c r="N79" s="266">
        <v>98.07</v>
      </c>
      <c r="O79" s="266">
        <v>94.171499999999995</v>
      </c>
      <c r="P79" s="266">
        <v>87.570300000000003</v>
      </c>
      <c r="Q79" s="266">
        <v>98</v>
      </c>
      <c r="R79" s="267">
        <v>377.72</v>
      </c>
      <c r="S79" s="266">
        <v>100.7865</v>
      </c>
      <c r="T79" s="266">
        <v>96.45</v>
      </c>
      <c r="U79" s="266">
        <v>95.585654500000018</v>
      </c>
      <c r="V79" s="266">
        <v>100.1778455</v>
      </c>
      <c r="W79" s="265">
        <f t="shared" si="89"/>
        <v>393</v>
      </c>
      <c r="X79" s="283">
        <v>99.316999999999993</v>
      </c>
      <c r="Y79" s="283">
        <v>96.51700000000001</v>
      </c>
      <c r="Z79" s="283">
        <v>97.170382500000017</v>
      </c>
      <c r="AA79" s="304">
        <v>100.92632500000002</v>
      </c>
      <c r="AB79" s="322">
        <f t="shared" si="92"/>
        <v>393.93070750000004</v>
      </c>
      <c r="AC79" s="323">
        <v>92.747026500000004</v>
      </c>
      <c r="AD79" s="323">
        <v>80.318107499999996</v>
      </c>
      <c r="AE79" s="305">
        <v>71.54000000000002</v>
      </c>
      <c r="AF79" s="325">
        <v>88.971813800000007</v>
      </c>
      <c r="AG79" s="322">
        <f t="shared" si="93"/>
        <v>333.57694780000003</v>
      </c>
      <c r="AH79" s="323">
        <v>89.272978499999994</v>
      </c>
      <c r="AI79" s="323">
        <v>86.274045999999998</v>
      </c>
      <c r="AJ79" s="323">
        <v>94.419475500000004</v>
      </c>
      <c r="AK79" s="323">
        <v>105.63006000000004</v>
      </c>
      <c r="AL79" s="322">
        <f t="shared" si="94"/>
        <v>375.59656000000007</v>
      </c>
      <c r="AM79" s="323">
        <v>106.49450000000002</v>
      </c>
      <c r="AN79" s="323">
        <v>106.70099999999999</v>
      </c>
      <c r="AO79" s="304">
        <v>103.03258350000002</v>
      </c>
      <c r="AP79" s="304">
        <v>113.7719165</v>
      </c>
      <c r="AQ79" s="212">
        <f t="shared" si="95"/>
        <v>430</v>
      </c>
      <c r="AR79" s="323">
        <v>109.58499999999999</v>
      </c>
      <c r="AS79" s="323">
        <v>105.02300000000001</v>
      </c>
      <c r="AT79" s="304">
        <v>96.673999999999992</v>
      </c>
      <c r="AU79" s="304">
        <v>116.00600000000001</v>
      </c>
      <c r="AV79" s="322">
        <f t="shared" si="96"/>
        <v>427.28800000000001</v>
      </c>
      <c r="AW79" s="323">
        <v>113.685</v>
      </c>
      <c r="AX79" s="323">
        <v>103.49350000000001</v>
      </c>
      <c r="AY79" s="323">
        <v>106.26149999999998</v>
      </c>
      <c r="AZ79" s="168">
        <v>119.4855</v>
      </c>
      <c r="BA79" s="212">
        <f t="shared" si="90"/>
        <v>442.9255</v>
      </c>
      <c r="BB79" s="168">
        <v>117.6477405</v>
      </c>
      <c r="BC79" s="457">
        <v>104.6397595</v>
      </c>
      <c r="BD79" s="168">
        <v>104.4927635</v>
      </c>
      <c r="BE79" s="168">
        <v>108.22223650000001</v>
      </c>
      <c r="BF79" s="212">
        <f t="shared" si="91"/>
        <v>435.0025</v>
      </c>
    </row>
    <row r="80" spans="2:58">
      <c r="B80" s="51" t="s">
        <v>447</v>
      </c>
      <c r="C80" s="80" t="s">
        <v>8</v>
      </c>
      <c r="D80" s="88"/>
      <c r="E80" s="88"/>
      <c r="F80" s="88"/>
      <c r="G80" s="88"/>
      <c r="H80" s="267">
        <v>302.44900000000001</v>
      </c>
      <c r="I80" s="266">
        <v>77.705500000000001</v>
      </c>
      <c r="J80" s="266">
        <v>77.480500000000006</v>
      </c>
      <c r="K80" s="266">
        <v>74.045000000000002</v>
      </c>
      <c r="L80" s="266">
        <v>78.3</v>
      </c>
      <c r="M80" s="267">
        <f t="shared" si="88"/>
        <v>307.53100000000001</v>
      </c>
      <c r="N80" s="266">
        <v>75.319500000000005</v>
      </c>
      <c r="O80" s="266">
        <v>73.380499999999984</v>
      </c>
      <c r="P80" s="266">
        <v>76.415999999999997</v>
      </c>
      <c r="Q80" s="266">
        <v>76</v>
      </c>
      <c r="R80" s="267">
        <v>301.11799999999999</v>
      </c>
      <c r="S80" s="266">
        <v>53.742743765281695</v>
      </c>
      <c r="T80" s="266">
        <v>55.119622499999998</v>
      </c>
      <c r="U80" s="266">
        <v>69</v>
      </c>
      <c r="V80" s="266">
        <v>71.137633734718321</v>
      </c>
      <c r="W80" s="265">
        <f t="shared" si="89"/>
        <v>249.00000000000003</v>
      </c>
      <c r="X80" s="283">
        <v>83.215999999999994</v>
      </c>
      <c r="Y80" s="283">
        <v>87.592679000000018</v>
      </c>
      <c r="Z80" s="283">
        <v>87.293442999999996</v>
      </c>
      <c r="AA80" s="304">
        <v>90.205877999999984</v>
      </c>
      <c r="AB80" s="322">
        <f t="shared" si="92"/>
        <v>348.30799999999999</v>
      </c>
      <c r="AC80" s="323">
        <v>89.689362000000003</v>
      </c>
      <c r="AD80" s="323">
        <v>89.021313500000005</v>
      </c>
      <c r="AE80" s="305">
        <v>89.890037499999963</v>
      </c>
      <c r="AF80" s="325">
        <v>92.375957500000027</v>
      </c>
      <c r="AG80" s="322">
        <f t="shared" si="93"/>
        <v>360.97667050000001</v>
      </c>
      <c r="AH80" s="323">
        <v>92.971812499999999</v>
      </c>
      <c r="AI80" s="323">
        <v>98.121868556344509</v>
      </c>
      <c r="AJ80" s="323">
        <v>107.12700000000001</v>
      </c>
      <c r="AK80" s="323">
        <v>113.83481894365548</v>
      </c>
      <c r="AL80" s="322">
        <f t="shared" si="94"/>
        <v>412.05549999999999</v>
      </c>
      <c r="AM80" s="323">
        <v>108.5095</v>
      </c>
      <c r="AN80" s="323">
        <v>104.8235</v>
      </c>
      <c r="AO80" s="304">
        <v>107.35065740516202</v>
      </c>
      <c r="AP80" s="304">
        <v>109.31634259483801</v>
      </c>
      <c r="AQ80" s="212">
        <f t="shared" si="95"/>
        <v>430</v>
      </c>
      <c r="AR80" s="323">
        <v>103.527</v>
      </c>
      <c r="AS80" s="323">
        <v>99.418999999999997</v>
      </c>
      <c r="AT80" s="304">
        <v>93.736000000000033</v>
      </c>
      <c r="AU80" s="304">
        <v>104.96600000000002</v>
      </c>
      <c r="AV80" s="322">
        <f t="shared" si="96"/>
        <v>401.64800000000002</v>
      </c>
      <c r="AW80" s="323">
        <v>102.559</v>
      </c>
      <c r="AX80" s="323">
        <v>99.655852040359093</v>
      </c>
      <c r="AY80" s="323">
        <v>101.32114795964091</v>
      </c>
      <c r="AZ80" s="168">
        <v>99.833490292998022</v>
      </c>
      <c r="BA80" s="212">
        <f t="shared" si="90"/>
        <v>403.36949029299802</v>
      </c>
      <c r="BB80" s="168">
        <v>96.6249921</v>
      </c>
      <c r="BC80" s="457">
        <v>102.52218976835933</v>
      </c>
      <c r="BD80" s="168">
        <v>97.656321031640687</v>
      </c>
      <c r="BE80" s="168">
        <v>101.02691384399799</v>
      </c>
      <c r="BF80" s="212">
        <f t="shared" si="91"/>
        <v>397.830416743998</v>
      </c>
    </row>
    <row r="81" spans="2:58">
      <c r="B81" s="51" t="s">
        <v>448</v>
      </c>
      <c r="C81" s="80" t="s">
        <v>8</v>
      </c>
      <c r="D81" s="88"/>
      <c r="E81" s="88"/>
      <c r="F81" s="88"/>
      <c r="G81" s="88"/>
      <c r="H81" s="267">
        <v>165.14400000000001</v>
      </c>
      <c r="I81" s="266">
        <v>39.837000000000003</v>
      </c>
      <c r="J81" s="266">
        <v>41.506</v>
      </c>
      <c r="K81" s="266">
        <v>48.326999999999998</v>
      </c>
      <c r="L81" s="266">
        <v>57.098999999999997</v>
      </c>
      <c r="M81" s="267">
        <f t="shared" si="88"/>
        <v>186.76900000000001</v>
      </c>
      <c r="N81" s="266">
        <v>48.676000000000002</v>
      </c>
      <c r="O81" s="266">
        <v>46.256</v>
      </c>
      <c r="P81" s="266">
        <v>36.908999999999999</v>
      </c>
      <c r="Q81" s="266">
        <v>43.1</v>
      </c>
      <c r="R81" s="267">
        <v>175.13200000000001</v>
      </c>
      <c r="S81" s="266">
        <v>29.717400999999995</v>
      </c>
      <c r="T81" s="266">
        <v>42.791655999999989</v>
      </c>
      <c r="U81" s="266">
        <v>49.395660999999997</v>
      </c>
      <c r="V81" s="266">
        <v>39.095282000000019</v>
      </c>
      <c r="W81" s="265">
        <f t="shared" si="89"/>
        <v>161</v>
      </c>
      <c r="X81" s="283">
        <v>35.093000000000004</v>
      </c>
      <c r="Y81" s="283">
        <v>35</v>
      </c>
      <c r="Z81" s="283">
        <v>35.483999999999995</v>
      </c>
      <c r="AA81" s="304">
        <v>37.633048999999971</v>
      </c>
      <c r="AB81" s="322">
        <f t="shared" si="92"/>
        <v>143.21004899999997</v>
      </c>
      <c r="AC81" s="323">
        <v>38</v>
      </c>
      <c r="AD81" s="323">
        <v>38.215999999999994</v>
      </c>
      <c r="AE81" s="305">
        <v>35.706868000000028</v>
      </c>
      <c r="AF81" s="325">
        <v>28.376982000000027</v>
      </c>
      <c r="AG81" s="322">
        <f t="shared" si="93"/>
        <v>140.29985000000005</v>
      </c>
      <c r="AH81" s="323">
        <v>27.702881999999999</v>
      </c>
      <c r="AI81" s="323">
        <v>38.524699999999996</v>
      </c>
      <c r="AJ81" s="323">
        <v>47.49799999999999</v>
      </c>
      <c r="AK81" s="323">
        <v>53.171418000000017</v>
      </c>
      <c r="AL81" s="322">
        <f t="shared" si="94"/>
        <v>166.89699999999999</v>
      </c>
      <c r="AM81" s="323">
        <v>51.534155999999996</v>
      </c>
      <c r="AN81" s="323">
        <v>50.131000000000014</v>
      </c>
      <c r="AO81" s="304">
        <v>47.741555999999989</v>
      </c>
      <c r="AP81" s="304">
        <v>48.091436000000002</v>
      </c>
      <c r="AQ81" s="212">
        <f t="shared" si="95"/>
        <v>197.49814800000001</v>
      </c>
      <c r="AR81" s="323">
        <v>38.271000000000001</v>
      </c>
      <c r="AS81" s="323">
        <v>36.912999999999997</v>
      </c>
      <c r="AT81" s="304">
        <v>25.887</v>
      </c>
      <c r="AU81" s="304">
        <v>25.522999999999996</v>
      </c>
      <c r="AV81" s="322">
        <f t="shared" si="96"/>
        <v>126.59399999999999</v>
      </c>
      <c r="AW81" s="323">
        <v>27.236000000000001</v>
      </c>
      <c r="AX81" s="323">
        <v>24.107000000000003</v>
      </c>
      <c r="AY81" s="323">
        <v>24.877999999999997</v>
      </c>
      <c r="AZ81" s="168">
        <v>25.703000000000003</v>
      </c>
      <c r="BA81" s="212">
        <f t="shared" si="90"/>
        <v>101.92400000000001</v>
      </c>
      <c r="BB81" s="168">
        <v>30.460999999999999</v>
      </c>
      <c r="BC81" s="457">
        <v>31.705586000000004</v>
      </c>
      <c r="BD81" s="168">
        <v>30.221454000000001</v>
      </c>
      <c r="BE81" s="168">
        <v>31.936340000000001</v>
      </c>
      <c r="BF81" s="212">
        <f t="shared" si="91"/>
        <v>124.32438</v>
      </c>
    </row>
    <row r="82" spans="2:58">
      <c r="B82" s="51" t="s">
        <v>449</v>
      </c>
      <c r="C82" s="80" t="s">
        <v>8</v>
      </c>
      <c r="D82" s="88"/>
      <c r="E82" s="88"/>
      <c r="F82" s="88"/>
      <c r="G82" s="88"/>
      <c r="H82" s="285">
        <f>SUM(D82:G82)</f>
        <v>0</v>
      </c>
      <c r="I82" s="266"/>
      <c r="J82" s="266"/>
      <c r="K82" s="266"/>
      <c r="L82" s="266"/>
      <c r="M82" s="285">
        <f>SUM(I82:L82)</f>
        <v>0</v>
      </c>
      <c r="N82" s="266"/>
      <c r="O82" s="266"/>
      <c r="P82" s="266"/>
      <c r="Q82" s="266"/>
      <c r="R82" s="285">
        <f>SUM(N82:Q82)</f>
        <v>0</v>
      </c>
      <c r="S82" s="266"/>
      <c r="T82" s="266"/>
      <c r="U82" s="266"/>
      <c r="V82" s="266"/>
      <c r="W82" s="285">
        <f>SUM(S82:V82)</f>
        <v>0</v>
      </c>
      <c r="X82" s="285">
        <v>0</v>
      </c>
      <c r="Y82" s="285">
        <v>0</v>
      </c>
      <c r="Z82" s="285">
        <v>0</v>
      </c>
      <c r="AA82" s="285">
        <v>0</v>
      </c>
      <c r="AB82" s="285">
        <f>SUM(X82:AA82)</f>
        <v>0</v>
      </c>
      <c r="AC82" s="323"/>
      <c r="AD82" s="323"/>
      <c r="AE82" s="305"/>
      <c r="AF82" s="325">
        <v>1.923516</v>
      </c>
      <c r="AG82" s="322">
        <f t="shared" si="93"/>
        <v>1.923516</v>
      </c>
      <c r="AH82" s="323">
        <v>4.709441</v>
      </c>
      <c r="AI82" s="323">
        <v>5.385333000000001</v>
      </c>
      <c r="AJ82" s="323">
        <v>9.7762780000000014</v>
      </c>
      <c r="AK82" s="323">
        <v>4.5979999999999972</v>
      </c>
      <c r="AL82" s="322">
        <f t="shared" si="94"/>
        <v>24.469051999999998</v>
      </c>
      <c r="AM82" s="323">
        <v>4.7329999999999997</v>
      </c>
      <c r="AN82" s="323">
        <v>5.0360000000000005</v>
      </c>
      <c r="AO82" s="304">
        <v>5.8858989999999993</v>
      </c>
      <c r="AP82" s="304">
        <v>5.4681009999999981</v>
      </c>
      <c r="AQ82" s="212">
        <f t="shared" si="95"/>
        <v>21.122999999999998</v>
      </c>
      <c r="AR82" s="323">
        <v>4.2830000000000004</v>
      </c>
      <c r="AS82" s="323">
        <v>3.2329999999999997</v>
      </c>
      <c r="AT82" s="304">
        <v>0</v>
      </c>
      <c r="AU82" s="304">
        <v>1.6379999999999999</v>
      </c>
      <c r="AV82" s="322">
        <f t="shared" si="96"/>
        <v>9.1539999999999999</v>
      </c>
      <c r="AW82" s="323">
        <v>5.0940000000000003</v>
      </c>
      <c r="AX82" s="323">
        <v>7.9059999999999997</v>
      </c>
      <c r="AY82" s="323">
        <v>22.418349999999997</v>
      </c>
      <c r="AZ82" s="168">
        <v>19.191650000000003</v>
      </c>
      <c r="BA82" s="212">
        <f t="shared" si="90"/>
        <v>54.61</v>
      </c>
      <c r="BB82" s="168">
        <v>19.2239915</v>
      </c>
      <c r="BC82" s="457">
        <v>20.3072835</v>
      </c>
      <c r="BD82" s="168">
        <v>18.322899</v>
      </c>
      <c r="BE82" s="168">
        <v>21.160105999999999</v>
      </c>
      <c r="BF82" s="212">
        <f t="shared" si="91"/>
        <v>79.014279999999999</v>
      </c>
    </row>
    <row r="83" spans="2:58">
      <c r="B83" s="51" t="s">
        <v>393</v>
      </c>
      <c r="C83" s="80" t="s">
        <v>8</v>
      </c>
      <c r="D83" s="88"/>
      <c r="E83" s="88"/>
      <c r="F83" s="88"/>
      <c r="G83" s="88"/>
      <c r="H83" s="285">
        <f t="shared" ref="H83:H84" si="97">SUM(D83:G83)</f>
        <v>0</v>
      </c>
      <c r="I83" s="266"/>
      <c r="J83" s="266"/>
      <c r="K83" s="266"/>
      <c r="L83" s="266"/>
      <c r="M83" s="285">
        <f t="shared" ref="M83:M84" si="98">SUM(I83:L83)</f>
        <v>0</v>
      </c>
      <c r="N83" s="266"/>
      <c r="O83" s="266"/>
      <c r="P83" s="266"/>
      <c r="Q83" s="266"/>
      <c r="R83" s="285">
        <f t="shared" ref="R83:R84" si="99">SUM(N83:Q83)</f>
        <v>0</v>
      </c>
      <c r="S83" s="266"/>
      <c r="T83" s="266"/>
      <c r="U83" s="266"/>
      <c r="V83" s="266"/>
      <c r="W83" s="285">
        <f t="shared" ref="W83:W84" si="100">SUM(S83:V83)</f>
        <v>0</v>
      </c>
      <c r="X83" s="285">
        <v>0</v>
      </c>
      <c r="Y83" s="285">
        <v>0</v>
      </c>
      <c r="Z83" s="285">
        <v>0</v>
      </c>
      <c r="AA83" s="285">
        <v>0</v>
      </c>
      <c r="AB83" s="285">
        <f t="shared" ref="AB83:AB84" si="101">SUM(X83:AA83)</f>
        <v>0</v>
      </c>
      <c r="AC83" s="285">
        <f t="shared" ref="AC83:AC84" si="102">SUM(Y83:AB83)</f>
        <v>0</v>
      </c>
      <c r="AD83" s="285">
        <f t="shared" ref="AD83:AD84" si="103">SUM(Z83:AC83)</f>
        <v>0</v>
      </c>
      <c r="AE83" s="285">
        <f t="shared" ref="AE83:AE84" si="104">SUM(AA83:AD83)</f>
        <v>0</v>
      </c>
      <c r="AF83" s="285">
        <f t="shared" ref="AF83:AF84" si="105">SUM(AB83:AE83)</f>
        <v>0</v>
      </c>
      <c r="AG83" s="285">
        <f t="shared" si="93"/>
        <v>0</v>
      </c>
      <c r="AH83" s="285">
        <f t="shared" ref="AH83:AH84" si="106">SUM(AD83:AG83)</f>
        <v>0</v>
      </c>
      <c r="AI83" s="285">
        <f t="shared" ref="AI83:AI84" si="107">SUM(AE83:AH83)</f>
        <v>0</v>
      </c>
      <c r="AJ83" s="285">
        <f t="shared" ref="AJ83:AJ84" si="108">SUM(AF83:AI83)</f>
        <v>0</v>
      </c>
      <c r="AK83" s="285">
        <f t="shared" ref="AK83:AK84" si="109">SUM(AG83:AJ83)</f>
        <v>0</v>
      </c>
      <c r="AL83" s="285">
        <f t="shared" si="94"/>
        <v>0</v>
      </c>
      <c r="AM83" s="285">
        <f t="shared" ref="AM83:AM84" si="110">SUM(AI83:AL83)</f>
        <v>0</v>
      </c>
      <c r="AN83" s="285">
        <f t="shared" ref="AN83:AN84" si="111">SUM(AJ83:AM83)</f>
        <v>0</v>
      </c>
      <c r="AO83" s="285">
        <f t="shared" ref="AO83:AO84" si="112">SUM(AK83:AN83)</f>
        <v>0</v>
      </c>
      <c r="AP83" s="285">
        <f t="shared" ref="AP83:AP84" si="113">SUM(AL83:AO83)</f>
        <v>0</v>
      </c>
      <c r="AQ83" s="285">
        <f t="shared" si="95"/>
        <v>0</v>
      </c>
      <c r="AR83" s="285">
        <f t="shared" ref="AR83:AR84" si="114">SUM(AN83:AQ83)</f>
        <v>0</v>
      </c>
      <c r="AS83" s="285">
        <f t="shared" ref="AS83:AS84" si="115">SUM(AO83:AR83)</f>
        <v>0</v>
      </c>
      <c r="AT83" s="285">
        <f t="shared" ref="AT83:AT84" si="116">SUM(AP83:AS83)</f>
        <v>0</v>
      </c>
      <c r="AU83" s="304">
        <v>2.7</v>
      </c>
      <c r="AV83" s="322">
        <f t="shared" si="96"/>
        <v>2.7</v>
      </c>
      <c r="AW83" s="304">
        <v>6.5030000000000001</v>
      </c>
      <c r="AX83" s="304">
        <v>6.1323999999999987</v>
      </c>
      <c r="AY83" s="304">
        <v>6.9846000000000021</v>
      </c>
      <c r="AZ83" s="168">
        <v>7.549199999999999</v>
      </c>
      <c r="BA83" s="212">
        <f t="shared" si="90"/>
        <v>27.1692</v>
      </c>
      <c r="BB83" s="168">
        <v>7.6115139999999997</v>
      </c>
      <c r="BC83" s="457">
        <v>7.7424859999999995</v>
      </c>
      <c r="BD83" s="168">
        <v>8.0857531999999992</v>
      </c>
      <c r="BE83" s="168">
        <v>7.5047188000000027</v>
      </c>
      <c r="BF83" s="212">
        <f t="shared" si="91"/>
        <v>30.944472000000001</v>
      </c>
    </row>
    <row r="84" spans="2:58">
      <c r="B84" s="51" t="s">
        <v>450</v>
      </c>
      <c r="C84" s="80" t="s">
        <v>8</v>
      </c>
      <c r="D84" s="88"/>
      <c r="E84" s="88"/>
      <c r="F84" s="88"/>
      <c r="G84" s="88"/>
      <c r="H84" s="285">
        <f t="shared" si="97"/>
        <v>0</v>
      </c>
      <c r="I84" s="266"/>
      <c r="J84" s="266"/>
      <c r="K84" s="266"/>
      <c r="L84" s="266"/>
      <c r="M84" s="285">
        <f t="shared" si="98"/>
        <v>0</v>
      </c>
      <c r="N84" s="266"/>
      <c r="O84" s="266"/>
      <c r="P84" s="266"/>
      <c r="Q84" s="266"/>
      <c r="R84" s="285">
        <f t="shared" si="99"/>
        <v>0</v>
      </c>
      <c r="S84" s="266"/>
      <c r="T84" s="266"/>
      <c r="U84" s="266"/>
      <c r="V84" s="266"/>
      <c r="W84" s="285">
        <f t="shared" si="100"/>
        <v>0</v>
      </c>
      <c r="X84" s="285">
        <v>0</v>
      </c>
      <c r="Y84" s="285">
        <v>0</v>
      </c>
      <c r="Z84" s="285">
        <v>0</v>
      </c>
      <c r="AA84" s="285">
        <v>0</v>
      </c>
      <c r="AB84" s="285">
        <f t="shared" si="101"/>
        <v>0</v>
      </c>
      <c r="AC84" s="285">
        <f t="shared" si="102"/>
        <v>0</v>
      </c>
      <c r="AD84" s="285">
        <f t="shared" si="103"/>
        <v>0</v>
      </c>
      <c r="AE84" s="285">
        <f t="shared" si="104"/>
        <v>0</v>
      </c>
      <c r="AF84" s="285">
        <f t="shared" si="105"/>
        <v>0</v>
      </c>
      <c r="AG84" s="285">
        <f t="shared" si="93"/>
        <v>0</v>
      </c>
      <c r="AH84" s="285">
        <f t="shared" si="106"/>
        <v>0</v>
      </c>
      <c r="AI84" s="285">
        <f t="shared" si="107"/>
        <v>0</v>
      </c>
      <c r="AJ84" s="285">
        <f t="shared" si="108"/>
        <v>0</v>
      </c>
      <c r="AK84" s="285">
        <f t="shared" si="109"/>
        <v>0</v>
      </c>
      <c r="AL84" s="285">
        <f t="shared" si="94"/>
        <v>0</v>
      </c>
      <c r="AM84" s="285">
        <f t="shared" si="110"/>
        <v>0</v>
      </c>
      <c r="AN84" s="285">
        <f t="shared" si="111"/>
        <v>0</v>
      </c>
      <c r="AO84" s="285">
        <f t="shared" si="112"/>
        <v>0</v>
      </c>
      <c r="AP84" s="285">
        <f t="shared" si="113"/>
        <v>0</v>
      </c>
      <c r="AQ84" s="285">
        <f t="shared" si="95"/>
        <v>0</v>
      </c>
      <c r="AR84" s="285">
        <f t="shared" si="114"/>
        <v>0</v>
      </c>
      <c r="AS84" s="285">
        <f t="shared" si="115"/>
        <v>0</v>
      </c>
      <c r="AT84" s="285">
        <f t="shared" si="116"/>
        <v>0</v>
      </c>
      <c r="AU84" s="304">
        <v>1.631</v>
      </c>
      <c r="AV84" s="322">
        <f t="shared" si="96"/>
        <v>1.631</v>
      </c>
      <c r="AW84" s="304">
        <v>18.648</v>
      </c>
      <c r="AX84" s="304">
        <v>22.784000000000002</v>
      </c>
      <c r="AY84" s="304">
        <v>48.74579</v>
      </c>
      <c r="AZ84" s="168">
        <v>60.562709999999996</v>
      </c>
      <c r="BA84" s="212">
        <f t="shared" si="90"/>
        <v>150.7405</v>
      </c>
      <c r="BB84" s="168">
        <v>54.356539499999997</v>
      </c>
      <c r="BC84" s="457">
        <v>59.984537450000019</v>
      </c>
      <c r="BD84" s="168">
        <v>51.435940549999984</v>
      </c>
      <c r="BE84" s="168">
        <v>69.023363450000005</v>
      </c>
      <c r="BF84" s="212">
        <f t="shared" si="91"/>
        <v>234.80038095</v>
      </c>
    </row>
    <row r="85" spans="2:58">
      <c r="B85" s="50"/>
      <c r="C85" s="81"/>
      <c r="D85" s="88"/>
      <c r="E85" s="88"/>
      <c r="F85" s="88"/>
      <c r="G85" s="88"/>
      <c r="H85" s="267"/>
      <c r="I85" s="266"/>
      <c r="J85" s="266"/>
      <c r="K85" s="266"/>
      <c r="L85" s="266"/>
      <c r="M85" s="267"/>
      <c r="N85" s="266"/>
      <c r="O85" s="266"/>
      <c r="P85" s="266"/>
      <c r="Q85" s="266"/>
      <c r="R85" s="267"/>
      <c r="S85" s="129"/>
      <c r="T85" s="129"/>
      <c r="U85" s="129"/>
      <c r="V85" s="266"/>
      <c r="W85" s="267"/>
      <c r="X85" s="267"/>
      <c r="Y85" s="267"/>
      <c r="Z85" s="267"/>
      <c r="AA85" s="267"/>
      <c r="AB85" s="267"/>
      <c r="AC85" s="323"/>
      <c r="AD85" s="323"/>
      <c r="AE85" s="304"/>
      <c r="AF85" s="304"/>
      <c r="AG85" s="267"/>
      <c r="AJ85" s="325"/>
      <c r="AK85" s="325"/>
      <c r="AL85" s="267"/>
      <c r="AM85" s="325"/>
      <c r="AN85" s="325"/>
      <c r="AQ85" s="304"/>
      <c r="AR85" s="325"/>
      <c r="AT85" s="304"/>
      <c r="AW85" s="325"/>
      <c r="AX85" s="325"/>
      <c r="AY85" s="325"/>
      <c r="AZ85" s="168"/>
      <c r="BC85" s="479"/>
      <c r="BE85" s="168"/>
    </row>
    <row r="86" spans="2:58">
      <c r="B86" s="77" t="s">
        <v>161</v>
      </c>
      <c r="C86" s="85" t="s">
        <v>8</v>
      </c>
      <c r="D86" s="98">
        <f>SUM(D73:D81)</f>
        <v>0</v>
      </c>
      <c r="E86" s="98">
        <f>SUM(E73:E81)</f>
        <v>0</v>
      </c>
      <c r="F86" s="98">
        <f>SUM(F73:F81)</f>
        <v>0</v>
      </c>
      <c r="G86" s="98">
        <f>SUM(G73:G81)</f>
        <v>0</v>
      </c>
      <c r="H86" s="98">
        <f t="shared" ref="H86:AT86" si="117">SUM(H73:H82)</f>
        <v>2775.733185</v>
      </c>
      <c r="I86" s="98">
        <f t="shared" si="117"/>
        <v>642.56078000000002</v>
      </c>
      <c r="J86" s="98">
        <f t="shared" si="117"/>
        <v>630.33798999999999</v>
      </c>
      <c r="K86" s="98">
        <f t="shared" si="117"/>
        <v>619.42243499999995</v>
      </c>
      <c r="L86" s="98">
        <f t="shared" si="117"/>
        <v>672.03648522747187</v>
      </c>
      <c r="M86" s="98">
        <f t="shared" si="117"/>
        <v>2564.3576902274726</v>
      </c>
      <c r="N86" s="98">
        <f t="shared" si="117"/>
        <v>653.56883500000015</v>
      </c>
      <c r="O86" s="98">
        <f t="shared" si="117"/>
        <v>625.5058949999999</v>
      </c>
      <c r="P86" s="98">
        <f t="shared" si="117"/>
        <v>593.58496000000002</v>
      </c>
      <c r="Q86" s="98">
        <f t="shared" si="117"/>
        <v>662.34990000000005</v>
      </c>
      <c r="R86" s="98">
        <f t="shared" si="117"/>
        <v>2530.0761864661654</v>
      </c>
      <c r="S86" s="98">
        <f t="shared" si="117"/>
        <v>623.73213326528173</v>
      </c>
      <c r="T86" s="98">
        <f t="shared" si="117"/>
        <v>609.82940929553797</v>
      </c>
      <c r="U86" s="98">
        <f t="shared" si="117"/>
        <v>605.01306858738712</v>
      </c>
      <c r="V86" s="98">
        <f t="shared" si="117"/>
        <v>644.64488885179333</v>
      </c>
      <c r="W86" s="98">
        <f t="shared" si="117"/>
        <v>2483.2195000000002</v>
      </c>
      <c r="X86" s="98">
        <f t="shared" si="117"/>
        <v>664.39906899999994</v>
      </c>
      <c r="Y86" s="98">
        <f t="shared" si="117"/>
        <v>599.31667668820285</v>
      </c>
      <c r="Z86" s="98">
        <f t="shared" si="117"/>
        <v>665.24018615000011</v>
      </c>
      <c r="AA86" s="98">
        <f t="shared" si="117"/>
        <v>707.34757139999988</v>
      </c>
      <c r="AB86" s="98">
        <f t="shared" si="117"/>
        <v>2636.3035032382027</v>
      </c>
      <c r="AC86" s="239">
        <f t="shared" si="117"/>
        <v>662.86420999999996</v>
      </c>
      <c r="AD86" s="239">
        <f t="shared" si="117"/>
        <v>637.16251283104543</v>
      </c>
      <c r="AE86" s="239">
        <f t="shared" si="117"/>
        <v>558.38299480385444</v>
      </c>
      <c r="AF86" s="239">
        <f t="shared" si="117"/>
        <v>604.32738046406746</v>
      </c>
      <c r="AG86" s="98">
        <f t="shared" si="117"/>
        <v>2462.7370980989672</v>
      </c>
      <c r="AH86" s="239">
        <f t="shared" si="117"/>
        <v>599.16359590000002</v>
      </c>
      <c r="AI86" s="239">
        <f t="shared" si="117"/>
        <v>596.96534839843844</v>
      </c>
      <c r="AJ86" s="239">
        <f t="shared" si="117"/>
        <v>611.33621563321253</v>
      </c>
      <c r="AK86" s="239">
        <f t="shared" si="117"/>
        <v>603.90041894365561</v>
      </c>
      <c r="AL86" s="98">
        <f t="shared" si="117"/>
        <v>2411.3655788753063</v>
      </c>
      <c r="AM86" s="239">
        <f t="shared" si="117"/>
        <v>549.09328458511641</v>
      </c>
      <c r="AN86" s="239">
        <f t="shared" si="117"/>
        <v>539.31674479233914</v>
      </c>
      <c r="AO86" s="239">
        <f t="shared" si="117"/>
        <v>530.0083428077063</v>
      </c>
      <c r="AP86" s="239">
        <f t="shared" si="117"/>
        <v>571.8825424148381</v>
      </c>
      <c r="AQ86" s="98">
        <f t="shared" si="117"/>
        <v>2190.3009145999999</v>
      </c>
      <c r="AR86" s="239">
        <f t="shared" si="117"/>
        <v>530.62599999999998</v>
      </c>
      <c r="AS86" s="239">
        <f t="shared" si="117"/>
        <v>516.79599999999994</v>
      </c>
      <c r="AT86" s="239">
        <f t="shared" si="117"/>
        <v>470.61500000000007</v>
      </c>
      <c r="AU86" s="239">
        <f t="shared" ref="AU86:BF86" si="118">SUM(AU73:AU84)</f>
        <v>537.39900000000011</v>
      </c>
      <c r="AV86" s="98">
        <f t="shared" si="118"/>
        <v>2055.4359999999997</v>
      </c>
      <c r="AW86" s="239">
        <f t="shared" si="118"/>
        <v>543.13700000000017</v>
      </c>
      <c r="AX86" s="239">
        <f t="shared" si="118"/>
        <v>540.65386804035916</v>
      </c>
      <c r="AY86" s="239">
        <f t="shared" si="118"/>
        <v>583.1642719596407</v>
      </c>
      <c r="AZ86" s="239">
        <f t="shared" si="118"/>
        <v>618.13953429299806</v>
      </c>
      <c r="BA86" s="98">
        <f t="shared" si="118"/>
        <v>2285.0946742929982</v>
      </c>
      <c r="BB86" s="239">
        <f t="shared" si="118"/>
        <v>602.52082990000008</v>
      </c>
      <c r="BC86" s="239">
        <f t="shared" si="118"/>
        <v>591.99184291835934</v>
      </c>
      <c r="BD86" s="239">
        <f t="shared" si="118"/>
        <v>592.12131838164066</v>
      </c>
      <c r="BE86" s="239">
        <f t="shared" si="118"/>
        <v>642.02441949399804</v>
      </c>
      <c r="BF86" s="98">
        <f t="shared" si="118"/>
        <v>2428.6584106939981</v>
      </c>
    </row>
    <row r="87" spans="2:58">
      <c r="B87" s="50"/>
      <c r="C87" s="57"/>
      <c r="D87" s="271"/>
      <c r="E87" s="271"/>
      <c r="F87" s="271"/>
      <c r="G87" s="271"/>
      <c r="H87" s="267"/>
      <c r="I87" s="267"/>
      <c r="J87" s="267"/>
      <c r="K87" s="267"/>
      <c r="L87" s="267"/>
      <c r="M87" s="267"/>
      <c r="N87" s="267"/>
      <c r="O87" s="267"/>
      <c r="P87" s="267"/>
      <c r="Q87" s="267"/>
      <c r="R87" s="267"/>
      <c r="S87" s="129"/>
      <c r="T87" s="129"/>
      <c r="U87" s="129"/>
      <c r="V87" s="267"/>
      <c r="W87" s="267"/>
      <c r="X87" s="267"/>
      <c r="Y87" s="267"/>
      <c r="Z87" s="267"/>
      <c r="AA87" s="306"/>
      <c r="AB87" s="306"/>
      <c r="AC87" s="306"/>
      <c r="AD87" s="304"/>
      <c r="AE87" s="304"/>
      <c r="AF87" s="304"/>
      <c r="AG87" s="306"/>
      <c r="AJ87" s="325"/>
      <c r="AK87" s="304"/>
      <c r="AL87" s="306"/>
      <c r="AQ87" s="304"/>
      <c r="AT87" s="304"/>
      <c r="AZ87" s="168"/>
      <c r="BC87" s="479"/>
      <c r="BE87" s="168"/>
    </row>
    <row r="88" spans="2:58">
      <c r="B88" s="50" t="s">
        <v>160</v>
      </c>
      <c r="C88" s="57"/>
      <c r="D88" s="271"/>
      <c r="E88" s="271"/>
      <c r="F88" s="271"/>
      <c r="G88" s="271"/>
      <c r="H88" s="267"/>
      <c r="I88" s="266"/>
      <c r="J88" s="266"/>
      <c r="K88" s="266"/>
      <c r="L88" s="266"/>
      <c r="M88" s="267"/>
      <c r="N88" s="266"/>
      <c r="O88" s="266"/>
      <c r="P88" s="266"/>
      <c r="Q88" s="266"/>
      <c r="R88" s="267"/>
      <c r="S88" s="129"/>
      <c r="T88" s="129"/>
      <c r="U88" s="129"/>
      <c r="V88" s="266"/>
      <c r="W88" s="267"/>
      <c r="X88" s="267"/>
      <c r="Y88" s="267"/>
      <c r="Z88" s="267"/>
      <c r="AA88" s="267"/>
      <c r="AB88" s="267"/>
      <c r="AC88" s="267"/>
      <c r="AD88" s="304"/>
      <c r="AE88" s="304"/>
      <c r="AF88" s="304"/>
      <c r="AG88" s="267"/>
      <c r="AJ88" s="325"/>
      <c r="AK88" s="304"/>
      <c r="AL88" s="267"/>
      <c r="AQ88" s="304"/>
      <c r="AT88" s="304"/>
      <c r="AZ88" s="168"/>
      <c r="BC88" s="479"/>
      <c r="BE88" s="168"/>
    </row>
    <row r="89" spans="2:58">
      <c r="B89" s="48" t="s">
        <v>451</v>
      </c>
      <c r="C89" s="86" t="s">
        <v>8</v>
      </c>
      <c r="D89" s="128"/>
      <c r="E89" s="128"/>
      <c r="F89" s="128"/>
      <c r="G89" s="128"/>
      <c r="H89" s="267">
        <v>2978</v>
      </c>
      <c r="I89" s="266">
        <v>802.67079999999999</v>
      </c>
      <c r="J89" s="266">
        <v>769.1078</v>
      </c>
      <c r="K89" s="266">
        <v>621.1798</v>
      </c>
      <c r="L89" s="266">
        <v>823.16480000000001</v>
      </c>
      <c r="M89" s="267">
        <f>SUM(I89:L89)</f>
        <v>3016.1232</v>
      </c>
      <c r="N89" s="266">
        <v>799.12360000000001</v>
      </c>
      <c r="O89" s="266">
        <v>827.61939999999993</v>
      </c>
      <c r="P89" s="266">
        <v>750.6884</v>
      </c>
      <c r="Q89" s="266">
        <v>794.50480000000005</v>
      </c>
      <c r="R89" s="267">
        <f>SUM(N89:Q89)</f>
        <v>3171.9362000000001</v>
      </c>
      <c r="S89" s="266">
        <v>814.76800000000003</v>
      </c>
      <c r="T89" s="266">
        <v>800.03099999999995</v>
      </c>
      <c r="U89" s="266">
        <v>734.31859999999995</v>
      </c>
      <c r="V89" s="324">
        <v>775.88240000000008</v>
      </c>
      <c r="W89" s="265">
        <f>SUM(S89:V89)</f>
        <v>3125</v>
      </c>
      <c r="X89" s="283">
        <v>828.97699999999998</v>
      </c>
      <c r="Y89" s="283">
        <v>806.79699999999991</v>
      </c>
      <c r="Z89" s="283">
        <v>769</v>
      </c>
      <c r="AA89" s="304">
        <v>852.98320000000012</v>
      </c>
      <c r="AB89" s="322">
        <f>SUM(X89:AA89)</f>
        <v>3257.7572</v>
      </c>
      <c r="AC89" s="323">
        <v>840.99199999999996</v>
      </c>
      <c r="AD89" s="323">
        <v>730.15053442336898</v>
      </c>
      <c r="AE89" s="305">
        <v>666.97214637663092</v>
      </c>
      <c r="AF89" s="325">
        <v>711.51466428000003</v>
      </c>
      <c r="AG89" s="322">
        <f>SUM(AC89:AF89)</f>
        <v>2949.6293450799999</v>
      </c>
      <c r="AH89" s="323">
        <v>741.16864220000002</v>
      </c>
      <c r="AI89" s="323">
        <v>763.80465780000009</v>
      </c>
      <c r="AJ89" s="323">
        <v>511.02669999999989</v>
      </c>
      <c r="AK89" s="323">
        <v>937.48801999999955</v>
      </c>
      <c r="AL89" s="322">
        <f>SUM(AH89:AK89)</f>
        <v>2953.4880199999998</v>
      </c>
      <c r="AM89" s="323">
        <v>810</v>
      </c>
      <c r="AN89" s="323">
        <v>788.66329248000011</v>
      </c>
      <c r="AO89" s="304">
        <v>795.41492586000004</v>
      </c>
      <c r="AP89" s="304">
        <v>835.20574715999965</v>
      </c>
      <c r="AQ89" s="212">
        <f>SUM(AM89:AP89)</f>
        <v>3229.2839654999998</v>
      </c>
      <c r="AR89" s="323">
        <v>811.2</v>
      </c>
      <c r="AS89" s="323">
        <v>844.75</v>
      </c>
      <c r="AT89" s="304">
        <v>743.05</v>
      </c>
      <c r="AU89" s="304">
        <v>802.80599999999981</v>
      </c>
      <c r="AV89" s="322">
        <f t="shared" ref="AV89:AV91" si="119">SUM(AR89:AU89)</f>
        <v>3201.8059999999996</v>
      </c>
      <c r="AW89" s="323">
        <v>838.90099999999995</v>
      </c>
      <c r="AX89" s="323">
        <v>747.76324786000021</v>
      </c>
      <c r="AY89" s="323">
        <v>754.04080455999986</v>
      </c>
      <c r="AZ89" s="168">
        <v>670.69534758000009</v>
      </c>
      <c r="BA89" s="212">
        <f t="shared" ref="BA89:BA91" si="120">SUM(AW89:AZ89)</f>
        <v>3011.4004</v>
      </c>
      <c r="BB89" s="168">
        <v>1055.1234698000001</v>
      </c>
      <c r="BC89" s="457">
        <v>1161.8855301999999</v>
      </c>
      <c r="BD89" s="168">
        <v>1281.9376702</v>
      </c>
      <c r="BE89" s="168">
        <v>1015.2493297999999</v>
      </c>
      <c r="BF89" s="212">
        <f t="shared" ref="BF89:BF91" si="121">SUM(BB89:BE89)</f>
        <v>4514.1959999999999</v>
      </c>
    </row>
    <row r="90" spans="2:58">
      <c r="B90" s="48" t="s">
        <v>381</v>
      </c>
      <c r="C90" s="86" t="s">
        <v>8</v>
      </c>
      <c r="D90" s="128"/>
      <c r="E90" s="128"/>
      <c r="F90" s="128"/>
      <c r="G90" s="128"/>
      <c r="H90" s="267">
        <v>0</v>
      </c>
      <c r="I90" s="266">
        <v>0</v>
      </c>
      <c r="J90" s="266">
        <v>0</v>
      </c>
      <c r="K90" s="266">
        <v>0</v>
      </c>
      <c r="L90" s="266">
        <v>48.70297434138655</v>
      </c>
      <c r="M90" s="267">
        <f>SUM(I90:L90)</f>
        <v>48.70297434138655</v>
      </c>
      <c r="N90" s="266">
        <v>77.058842199579829</v>
      </c>
      <c r="O90" s="266">
        <v>92.598887243697476</v>
      </c>
      <c r="P90" s="266">
        <v>107.76592352521011</v>
      </c>
      <c r="Q90" s="266">
        <v>119.86089407457983</v>
      </c>
      <c r="R90" s="267">
        <f>SUM(N90:Q90)</f>
        <v>397.28454704306728</v>
      </c>
      <c r="S90" s="266">
        <v>138.071</v>
      </c>
      <c r="T90" s="266">
        <v>159</v>
      </c>
      <c r="U90" s="266">
        <v>160.96</v>
      </c>
      <c r="V90" s="324">
        <v>178.96899999999997</v>
      </c>
      <c r="W90" s="265">
        <f>SUM(S90:V90)</f>
        <v>637</v>
      </c>
      <c r="X90" s="283">
        <v>181.87700000000001</v>
      </c>
      <c r="Y90" s="283">
        <v>96.453000000000031</v>
      </c>
      <c r="Z90" s="283">
        <v>224.28232136659665</v>
      </c>
      <c r="AA90" s="304">
        <v>197.10067863340339</v>
      </c>
      <c r="AB90" s="322">
        <f>SUM(X90:AA90)</f>
        <v>699.71300000000008</v>
      </c>
      <c r="AC90" s="323">
        <v>218.69499999999999</v>
      </c>
      <c r="AD90" s="323">
        <v>187.59100000000001</v>
      </c>
      <c r="AE90" s="305">
        <v>169.63754273109254</v>
      </c>
      <c r="AF90" s="325">
        <v>181.72414073319328</v>
      </c>
      <c r="AG90" s="322">
        <f>SUM(AC90:AF90)</f>
        <v>757.64768346428582</v>
      </c>
      <c r="AH90" s="323">
        <v>184.81085860714288</v>
      </c>
      <c r="AI90" s="323">
        <v>189.51814139285713</v>
      </c>
      <c r="AJ90" s="323">
        <v>209.11199999999999</v>
      </c>
      <c r="AK90" s="323">
        <v>234.30794798529402</v>
      </c>
      <c r="AL90" s="322">
        <f>SUM(AH90:AK90)</f>
        <v>817.74894798529408</v>
      </c>
      <c r="AM90" s="323">
        <v>235.73400000000001</v>
      </c>
      <c r="AN90" s="323">
        <v>136.63399999999999</v>
      </c>
      <c r="AO90" s="304">
        <v>78.632000000000005</v>
      </c>
      <c r="AP90" s="304">
        <v>426.28970599684874</v>
      </c>
      <c r="AQ90" s="212">
        <f t="shared" ref="AQ90:AQ91" si="122">SUM(AM90:AP90)</f>
        <v>877.28970599684874</v>
      </c>
      <c r="AR90" s="323">
        <v>502.72033449656101</v>
      </c>
      <c r="AS90" s="323">
        <v>473.74366550343905</v>
      </c>
      <c r="AT90" s="304">
        <v>475.60900000000004</v>
      </c>
      <c r="AU90" s="304">
        <v>510.91433802941174</v>
      </c>
      <c r="AV90" s="322">
        <f t="shared" si="119"/>
        <v>1962.9873380294118</v>
      </c>
      <c r="AW90" s="323">
        <v>501.33</v>
      </c>
      <c r="AX90" s="323">
        <v>494.84966256695174</v>
      </c>
      <c r="AY90" s="323">
        <v>493.82033743304834</v>
      </c>
      <c r="AZ90" s="168">
        <v>373.12352874270005</v>
      </c>
      <c r="BA90" s="212">
        <f t="shared" si="120"/>
        <v>1863.1235287427</v>
      </c>
      <c r="BB90" s="168">
        <v>499.19799999999998</v>
      </c>
      <c r="BC90" s="457">
        <v>494.8864309887</v>
      </c>
      <c r="BD90" s="168">
        <v>484.72356901130001</v>
      </c>
      <c r="BE90" s="168">
        <v>503.38974255800008</v>
      </c>
      <c r="BF90" s="212">
        <f t="shared" si="121"/>
        <v>1982.1977425580001</v>
      </c>
    </row>
    <row r="91" spans="2:58">
      <c r="B91" s="48" t="s">
        <v>152</v>
      </c>
      <c r="C91" s="157" t="s">
        <v>8</v>
      </c>
      <c r="D91" s="128"/>
      <c r="E91" s="128"/>
      <c r="F91" s="128"/>
      <c r="G91" s="128"/>
      <c r="H91" s="267">
        <v>1823.4</v>
      </c>
      <c r="I91" s="266">
        <v>489.60640000000001</v>
      </c>
      <c r="J91" s="266">
        <v>340.22529999999989</v>
      </c>
      <c r="K91" s="266">
        <v>447.86920000000003</v>
      </c>
      <c r="L91" s="266">
        <v>488.17628430000002</v>
      </c>
      <c r="M91" s="267">
        <f>SUM(I91:L91)</f>
        <v>1765.8771843</v>
      </c>
      <c r="N91" s="266">
        <v>499.85720000000003</v>
      </c>
      <c r="O91" s="266">
        <v>456.42539999999991</v>
      </c>
      <c r="P91" s="266">
        <v>450.54290000000003</v>
      </c>
      <c r="Q91" s="266">
        <v>485.57505680000003</v>
      </c>
      <c r="R91" s="267">
        <f>SUM(N91:Q91)</f>
        <v>1892.4005568</v>
      </c>
      <c r="S91" s="266">
        <v>499.1848</v>
      </c>
      <c r="T91" s="266">
        <v>478.4890216</v>
      </c>
      <c r="U91" s="266">
        <v>444</v>
      </c>
      <c r="V91" s="324">
        <v>469.62617839999996</v>
      </c>
      <c r="W91" s="265">
        <f>SUM(S91:V91)</f>
        <v>1891.2999999999997</v>
      </c>
      <c r="X91" s="283">
        <v>497.42270000000002</v>
      </c>
      <c r="Y91" s="283">
        <v>484.84800000000001</v>
      </c>
      <c r="Z91" s="283">
        <v>408.75724730000002</v>
      </c>
      <c r="AA91" s="304">
        <v>470.43472599999996</v>
      </c>
      <c r="AB91" s="322">
        <f>SUM(X91:AA91)</f>
        <v>1861.4626733</v>
      </c>
      <c r="AC91" s="323">
        <v>537.52323894000006</v>
      </c>
      <c r="AD91" s="323">
        <v>506.45281334099991</v>
      </c>
      <c r="AE91" s="305">
        <v>456.79830108100009</v>
      </c>
      <c r="AF91" s="325">
        <v>520.58977200799995</v>
      </c>
      <c r="AG91" s="322">
        <f>SUM(AC91:AF91)</f>
        <v>2021.36412537</v>
      </c>
      <c r="AH91" s="323">
        <v>533.037336299</v>
      </c>
      <c r="AI91" s="323">
        <v>470.41921428000001</v>
      </c>
      <c r="AJ91" s="323">
        <v>400.7764041449999</v>
      </c>
      <c r="AK91" s="323">
        <v>493.74185472700026</v>
      </c>
      <c r="AL91" s="322">
        <f>SUM(AH91:AK91)</f>
        <v>1897.9748094510001</v>
      </c>
      <c r="AM91" s="323">
        <v>550.24280884999996</v>
      </c>
      <c r="AN91" s="323">
        <v>500.27546810499996</v>
      </c>
      <c r="AO91" s="304">
        <v>427.98469023200005</v>
      </c>
      <c r="AP91" s="304">
        <v>465.70967406</v>
      </c>
      <c r="AQ91" s="212">
        <f t="shared" si="122"/>
        <v>1944.212641247</v>
      </c>
      <c r="AR91" s="323">
        <v>565</v>
      </c>
      <c r="AS91" s="323">
        <v>544</v>
      </c>
      <c r="AT91" s="304">
        <v>529.40685157100029</v>
      </c>
      <c r="AU91" s="304">
        <v>600.19314842899962</v>
      </c>
      <c r="AV91" s="322">
        <f t="shared" si="119"/>
        <v>2238.6</v>
      </c>
      <c r="AW91" s="323">
        <v>638.20000000000005</v>
      </c>
      <c r="AX91" s="323">
        <v>534.87520918799987</v>
      </c>
      <c r="AY91" s="323">
        <v>531.6301503120003</v>
      </c>
      <c r="AZ91" s="168">
        <v>689.47794049999993</v>
      </c>
      <c r="BA91" s="212">
        <f t="shared" si="120"/>
        <v>2394.1833000000001</v>
      </c>
      <c r="BB91" s="168">
        <v>684.11353329999997</v>
      </c>
      <c r="BC91" s="457">
        <v>636.0991667000003</v>
      </c>
      <c r="BD91" s="168">
        <v>567.82594129999984</v>
      </c>
      <c r="BE91" s="168">
        <v>636.85995869999988</v>
      </c>
      <c r="BF91" s="212">
        <f t="shared" si="121"/>
        <v>2524.8986</v>
      </c>
    </row>
    <row r="92" spans="2:58">
      <c r="B92" s="50"/>
      <c r="C92" s="86"/>
      <c r="D92" s="128"/>
      <c r="E92" s="128"/>
      <c r="F92" s="128"/>
      <c r="G92" s="128"/>
      <c r="H92" s="267"/>
      <c r="I92" s="266"/>
      <c r="J92" s="266"/>
      <c r="K92" s="266"/>
      <c r="L92" s="266"/>
      <c r="M92" s="267"/>
      <c r="N92" s="266"/>
      <c r="O92" s="266"/>
      <c r="P92" s="266"/>
      <c r="Q92" s="266"/>
      <c r="R92" s="267"/>
      <c r="S92" s="129"/>
      <c r="T92" s="129"/>
      <c r="U92" s="129"/>
      <c r="V92" s="266"/>
      <c r="W92" s="267"/>
      <c r="X92" s="267"/>
      <c r="Y92" s="267"/>
      <c r="Z92" s="267"/>
      <c r="AA92" s="306"/>
      <c r="AB92" s="306"/>
      <c r="AC92" s="304"/>
      <c r="AD92" s="304"/>
      <c r="AE92" s="304"/>
      <c r="AF92" s="304"/>
      <c r="AG92" s="306"/>
      <c r="AK92" s="304"/>
      <c r="AL92" s="306"/>
      <c r="AM92" s="304"/>
      <c r="AN92" s="304"/>
      <c r="AR92" s="304"/>
      <c r="AT92" s="304"/>
      <c r="AW92" s="304"/>
      <c r="AX92" s="304"/>
      <c r="AY92" s="304"/>
      <c r="AZ92" s="168"/>
      <c r="BC92" s="479"/>
      <c r="BE92" s="168"/>
    </row>
    <row r="93" spans="2:58">
      <c r="B93" s="77" t="s">
        <v>162</v>
      </c>
      <c r="C93" s="85" t="s">
        <v>8</v>
      </c>
      <c r="D93" s="98">
        <f t="shared" ref="D93:AR93" si="123">SUM(D89:D91)</f>
        <v>0</v>
      </c>
      <c r="E93" s="98">
        <f t="shared" si="123"/>
        <v>0</v>
      </c>
      <c r="F93" s="98">
        <f t="shared" si="123"/>
        <v>0</v>
      </c>
      <c r="G93" s="98">
        <f t="shared" si="123"/>
        <v>0</v>
      </c>
      <c r="H93" s="98">
        <f t="shared" si="123"/>
        <v>4801.3999999999996</v>
      </c>
      <c r="I93" s="98">
        <f t="shared" si="123"/>
        <v>1292.2772</v>
      </c>
      <c r="J93" s="98">
        <f t="shared" si="123"/>
        <v>1109.3330999999998</v>
      </c>
      <c r="K93" s="98">
        <f t="shared" si="123"/>
        <v>1069.049</v>
      </c>
      <c r="L93" s="98">
        <f t="shared" si="123"/>
        <v>1360.0440586413865</v>
      </c>
      <c r="M93" s="98">
        <f t="shared" si="123"/>
        <v>4830.7033586413863</v>
      </c>
      <c r="N93" s="98">
        <f t="shared" si="123"/>
        <v>1376.0396421995797</v>
      </c>
      <c r="O93" s="98">
        <f t="shared" si="123"/>
        <v>1376.6436872436973</v>
      </c>
      <c r="P93" s="98">
        <f t="shared" si="123"/>
        <v>1308.9972235252103</v>
      </c>
      <c r="Q93" s="98">
        <f t="shared" si="123"/>
        <v>1399.9407508745799</v>
      </c>
      <c r="R93" s="98">
        <f t="shared" si="123"/>
        <v>5461.6213038430678</v>
      </c>
      <c r="S93" s="98">
        <f t="shared" si="123"/>
        <v>1452.0237999999999</v>
      </c>
      <c r="T93" s="98">
        <f t="shared" si="123"/>
        <v>1437.5200215999998</v>
      </c>
      <c r="U93" s="98">
        <f t="shared" si="123"/>
        <v>1339.2786000000001</v>
      </c>
      <c r="V93" s="98">
        <f t="shared" si="123"/>
        <v>1424.4775783999999</v>
      </c>
      <c r="W93" s="98">
        <f t="shared" si="123"/>
        <v>5653.2999999999993</v>
      </c>
      <c r="X93" s="239">
        <f t="shared" si="123"/>
        <v>1508.2767000000001</v>
      </c>
      <c r="Y93" s="239">
        <f t="shared" si="123"/>
        <v>1388.098</v>
      </c>
      <c r="Z93" s="239">
        <f t="shared" si="123"/>
        <v>1402.0395686665966</v>
      </c>
      <c r="AA93" s="239">
        <f t="shared" si="123"/>
        <v>1520.5186046334034</v>
      </c>
      <c r="AB93" s="98">
        <f t="shared" si="123"/>
        <v>5818.9328733000002</v>
      </c>
      <c r="AC93" s="239">
        <f t="shared" si="123"/>
        <v>1597.21023894</v>
      </c>
      <c r="AD93" s="239">
        <f t="shared" si="123"/>
        <v>1424.194347764369</v>
      </c>
      <c r="AE93" s="239">
        <f t="shared" si="123"/>
        <v>1293.4079901887235</v>
      </c>
      <c r="AF93" s="239">
        <f t="shared" si="123"/>
        <v>1413.8285770211933</v>
      </c>
      <c r="AG93" s="98">
        <f t="shared" si="123"/>
        <v>5728.6411539142855</v>
      </c>
      <c r="AH93" s="239">
        <f t="shared" si="123"/>
        <v>1459.0168371061429</v>
      </c>
      <c r="AI93" s="239">
        <f t="shared" si="123"/>
        <v>1423.7420134728573</v>
      </c>
      <c r="AJ93" s="239">
        <f t="shared" si="123"/>
        <v>1120.9151041449998</v>
      </c>
      <c r="AK93" s="239">
        <f t="shared" si="123"/>
        <v>1665.5378227122937</v>
      </c>
      <c r="AL93" s="98">
        <f t="shared" si="123"/>
        <v>5669.2117774362941</v>
      </c>
      <c r="AM93" s="239">
        <f t="shared" si="123"/>
        <v>1595.97680885</v>
      </c>
      <c r="AN93" s="239">
        <f t="shared" si="123"/>
        <v>1425.5727605850002</v>
      </c>
      <c r="AO93" s="239">
        <f t="shared" si="123"/>
        <v>1302.0316160920001</v>
      </c>
      <c r="AP93" s="239">
        <f t="shared" si="123"/>
        <v>1727.2051272168483</v>
      </c>
      <c r="AQ93" s="98">
        <f t="shared" si="123"/>
        <v>6050.7863127438486</v>
      </c>
      <c r="AR93" s="239">
        <f t="shared" si="123"/>
        <v>1878.9203344965611</v>
      </c>
      <c r="AS93" s="239">
        <f>SUM(AS89:AS91)</f>
        <v>1862.4936655034389</v>
      </c>
      <c r="AT93" s="239">
        <f>SUM(AT89:AT91)</f>
        <v>1748.0658515710004</v>
      </c>
      <c r="AU93" s="239">
        <f t="shared" ref="AU93:AV93" si="124">SUM(AU89:AU91)</f>
        <v>1913.9134864584112</v>
      </c>
      <c r="AV93" s="98">
        <f t="shared" si="124"/>
        <v>7403.3933380294111</v>
      </c>
      <c r="AW93" s="239">
        <f>SUM(AW89:AW91)</f>
        <v>1978.431</v>
      </c>
      <c r="AX93" s="239">
        <f t="shared" ref="AX93:BA93" si="125">SUM(AX89:AX91)</f>
        <v>1777.4881196149518</v>
      </c>
      <c r="AY93" s="239">
        <f t="shared" si="125"/>
        <v>1779.4912923050485</v>
      </c>
      <c r="AZ93" s="239">
        <f t="shared" si="125"/>
        <v>1733.2968168227001</v>
      </c>
      <c r="BA93" s="98">
        <f t="shared" si="125"/>
        <v>7268.7072287427</v>
      </c>
      <c r="BB93" s="239">
        <f>SUM(BB89:BB91)</f>
        <v>2238.4350031000004</v>
      </c>
      <c r="BC93" s="239">
        <f>SUM(BC89:BC91)</f>
        <v>2292.8711278887004</v>
      </c>
      <c r="BD93" s="239">
        <f>SUM(BD89:BD91)</f>
        <v>2334.4871805112998</v>
      </c>
      <c r="BE93" s="239">
        <f>SUM(BE89:BE91)</f>
        <v>2155.4990310579997</v>
      </c>
      <c r="BF93" s="98">
        <f t="shared" ref="BF93" si="126">SUM(BF89:BF91)</f>
        <v>9021.2923425579993</v>
      </c>
    </row>
    <row r="94" spans="2:58">
      <c r="B94" s="50"/>
      <c r="C94" s="57"/>
      <c r="D94" s="271"/>
      <c r="E94" s="271"/>
      <c r="F94" s="271"/>
      <c r="G94" s="271"/>
      <c r="H94" s="267"/>
      <c r="I94" s="266"/>
      <c r="J94" s="266"/>
      <c r="K94" s="266"/>
      <c r="L94" s="266"/>
      <c r="M94" s="267"/>
      <c r="N94" s="266"/>
      <c r="O94" s="266"/>
      <c r="P94" s="266"/>
      <c r="Q94" s="266"/>
      <c r="R94" s="267"/>
      <c r="S94" s="129"/>
      <c r="T94" s="129"/>
      <c r="U94" s="129"/>
      <c r="V94" s="266"/>
      <c r="W94" s="267"/>
      <c r="X94" s="266"/>
      <c r="Y94" s="266"/>
      <c r="Z94" s="266"/>
      <c r="AA94" s="266"/>
      <c r="AB94" s="267"/>
      <c r="AC94" s="266"/>
      <c r="AD94" s="266"/>
      <c r="AE94" s="266"/>
      <c r="AF94" s="266"/>
      <c r="AG94" s="267"/>
      <c r="AL94" s="267"/>
      <c r="AT94" s="304"/>
    </row>
    <row r="95" spans="2:58" ht="13.8" thickBot="1">
      <c r="B95" s="53" t="s">
        <v>163</v>
      </c>
      <c r="C95" s="87" t="s">
        <v>8</v>
      </c>
      <c r="D95" s="99">
        <f t="shared" ref="D95:Q95" si="127">SUM(D86,D93)</f>
        <v>0</v>
      </c>
      <c r="E95" s="99">
        <f t="shared" si="127"/>
        <v>0</v>
      </c>
      <c r="F95" s="99">
        <f t="shared" si="127"/>
        <v>0</v>
      </c>
      <c r="G95" s="99">
        <f t="shared" si="127"/>
        <v>0</v>
      </c>
      <c r="H95" s="99">
        <f t="shared" si="127"/>
        <v>7577.1331849999997</v>
      </c>
      <c r="I95" s="99">
        <f t="shared" si="127"/>
        <v>1934.83798</v>
      </c>
      <c r="J95" s="99">
        <f t="shared" si="127"/>
        <v>1739.6710899999998</v>
      </c>
      <c r="K95" s="99">
        <f t="shared" si="127"/>
        <v>1688.4714349999999</v>
      </c>
      <c r="L95" s="99">
        <f t="shared" si="127"/>
        <v>2032.0805438688585</v>
      </c>
      <c r="M95" s="99">
        <f t="shared" si="127"/>
        <v>7395.061048868859</v>
      </c>
      <c r="N95" s="99">
        <f t="shared" si="127"/>
        <v>2029.6084771995797</v>
      </c>
      <c r="O95" s="99">
        <f t="shared" si="127"/>
        <v>2002.1495822436973</v>
      </c>
      <c r="P95" s="99">
        <f t="shared" si="127"/>
        <v>1902.5821835252104</v>
      </c>
      <c r="Q95" s="99">
        <f t="shared" si="127"/>
        <v>2062.29065087458</v>
      </c>
      <c r="R95" s="99">
        <v>7991</v>
      </c>
      <c r="S95" s="99">
        <f t="shared" ref="S95:AR95" si="128">SUM(S86,S93)</f>
        <v>2075.7559332652818</v>
      </c>
      <c r="T95" s="99">
        <f t="shared" si="128"/>
        <v>2047.3494308955378</v>
      </c>
      <c r="U95" s="99">
        <f t="shared" si="128"/>
        <v>1944.2916685873872</v>
      </c>
      <c r="V95" s="99">
        <f t="shared" si="128"/>
        <v>2069.1224672517933</v>
      </c>
      <c r="W95" s="99">
        <f t="shared" si="128"/>
        <v>8136.5194999999994</v>
      </c>
      <c r="X95" s="238">
        <f t="shared" si="128"/>
        <v>2172.6757689999999</v>
      </c>
      <c r="Y95" s="238">
        <f t="shared" si="128"/>
        <v>1987.4146766882027</v>
      </c>
      <c r="Z95" s="238">
        <f t="shared" si="128"/>
        <v>2067.2797548165968</v>
      </c>
      <c r="AA95" s="238">
        <f t="shared" si="128"/>
        <v>2227.8661760334035</v>
      </c>
      <c r="AB95" s="99">
        <f t="shared" si="128"/>
        <v>8455.2363765382033</v>
      </c>
      <c r="AC95" s="238">
        <f t="shared" si="128"/>
        <v>2260.0744489399999</v>
      </c>
      <c r="AD95" s="238">
        <f t="shared" si="128"/>
        <v>2061.3568605954142</v>
      </c>
      <c r="AE95" s="238">
        <f t="shared" si="128"/>
        <v>1851.7909849925779</v>
      </c>
      <c r="AF95" s="238">
        <f t="shared" si="128"/>
        <v>2018.1559574852608</v>
      </c>
      <c r="AG95" s="99">
        <f t="shared" si="128"/>
        <v>8191.3782520132527</v>
      </c>
      <c r="AH95" s="238">
        <f t="shared" si="128"/>
        <v>2058.1804330061432</v>
      </c>
      <c r="AI95" s="238">
        <f t="shared" si="128"/>
        <v>2020.7073618712957</v>
      </c>
      <c r="AJ95" s="238">
        <f t="shared" si="128"/>
        <v>1732.2513197782123</v>
      </c>
      <c r="AK95" s="238">
        <f t="shared" si="128"/>
        <v>2269.4382416559492</v>
      </c>
      <c r="AL95" s="99">
        <f t="shared" si="128"/>
        <v>8080.5773563115999</v>
      </c>
      <c r="AM95" s="238">
        <f t="shared" si="128"/>
        <v>2145.0700934351162</v>
      </c>
      <c r="AN95" s="238">
        <f t="shared" si="128"/>
        <v>1964.8895053773394</v>
      </c>
      <c r="AO95" s="238">
        <f t="shared" si="128"/>
        <v>1832.0399588997066</v>
      </c>
      <c r="AP95" s="238">
        <f t="shared" si="128"/>
        <v>2299.0876696316864</v>
      </c>
      <c r="AQ95" s="99">
        <f t="shared" si="128"/>
        <v>8241.087227343849</v>
      </c>
      <c r="AR95" s="238">
        <f t="shared" si="128"/>
        <v>2409.546334496561</v>
      </c>
      <c r="AS95" s="238">
        <f>SUM(AS86,AS93)</f>
        <v>2379.2896655034388</v>
      </c>
      <c r="AT95" s="238">
        <f>SUM(AT86,AT93)</f>
        <v>2218.6808515710004</v>
      </c>
      <c r="AU95" s="238">
        <f t="shared" ref="AU95:AV95" si="129">SUM(AU86,AU93)</f>
        <v>2451.3124864584115</v>
      </c>
      <c r="AV95" s="99">
        <f t="shared" si="129"/>
        <v>9458.8293380294108</v>
      </c>
      <c r="AW95" s="238">
        <f>SUM(AW86,AW93)</f>
        <v>2521.5680000000002</v>
      </c>
      <c r="AX95" s="238">
        <f t="shared" ref="AX95:BA95" si="130">SUM(AX86,AX93)</f>
        <v>2318.1419876553109</v>
      </c>
      <c r="AY95" s="238">
        <f t="shared" si="130"/>
        <v>2362.655564264689</v>
      </c>
      <c r="AZ95" s="238">
        <f t="shared" si="130"/>
        <v>2351.436351115698</v>
      </c>
      <c r="BA95" s="99">
        <f t="shared" si="130"/>
        <v>9553.8019030356991</v>
      </c>
      <c r="BB95" s="238">
        <f>SUM(BB86,BB93)</f>
        <v>2840.9558330000004</v>
      </c>
      <c r="BC95" s="238">
        <f>SUM(BC86,BC93)</f>
        <v>2884.8629708070598</v>
      </c>
      <c r="BD95" s="238">
        <f>SUM(BD86,BD93)</f>
        <v>2926.6084988929406</v>
      </c>
      <c r="BE95" s="238">
        <f>SUM(BE86,BE93)</f>
        <v>2797.5234505519975</v>
      </c>
      <c r="BF95" s="99">
        <f t="shared" ref="BF95" si="131">SUM(BF86,BF93)</f>
        <v>11449.950753251997</v>
      </c>
    </row>
    <row r="96" spans="2:58">
      <c r="D96" s="54"/>
      <c r="E96" s="54"/>
      <c r="F96" s="54"/>
      <c r="G96" s="54"/>
      <c r="H96" s="279"/>
      <c r="I96" s="55"/>
      <c r="J96" s="55"/>
      <c r="K96" s="55"/>
      <c r="L96" s="55"/>
      <c r="M96" s="279"/>
      <c r="N96" s="55"/>
      <c r="O96" s="55"/>
      <c r="P96" s="55"/>
      <c r="Q96" s="55"/>
      <c r="R96" s="279"/>
      <c r="S96" s="55"/>
      <c r="T96" s="55"/>
      <c r="U96" s="55"/>
      <c r="V96" s="55"/>
      <c r="W96" s="279"/>
      <c r="X96" s="279"/>
      <c r="Y96" s="279"/>
      <c r="Z96" s="279"/>
      <c r="AA96" s="306"/>
      <c r="AB96" s="306"/>
      <c r="AC96" s="306"/>
      <c r="AD96" s="306"/>
      <c r="AE96" s="306"/>
      <c r="AF96" s="306"/>
      <c r="AG96" s="306"/>
      <c r="AT96" s="304"/>
    </row>
    <row r="97" spans="2:46">
      <c r="AA97" s="306"/>
      <c r="AB97" s="306"/>
      <c r="AC97" s="306"/>
      <c r="AD97" s="306"/>
      <c r="AE97" s="306"/>
      <c r="AF97" s="306"/>
      <c r="AG97" s="306"/>
      <c r="AT97" s="304"/>
    </row>
    <row r="98" spans="2:46">
      <c r="AA98" s="306"/>
      <c r="AB98" s="306"/>
      <c r="AC98" s="306"/>
      <c r="AD98" s="306"/>
      <c r="AE98" s="306"/>
      <c r="AF98" s="306"/>
      <c r="AG98" s="306"/>
      <c r="AT98" s="304"/>
    </row>
    <row r="99" spans="2:46">
      <c r="B99" s="59" t="s">
        <v>171</v>
      </c>
      <c r="AA99" s="306"/>
      <c r="AB99" s="306"/>
      <c r="AC99" s="306"/>
      <c r="AD99" s="306"/>
      <c r="AE99" s="306"/>
      <c r="AF99" s="306"/>
      <c r="AG99" s="306"/>
      <c r="AT99" s="304"/>
    </row>
    <row r="100" spans="2:46" ht="15.75" customHeight="1">
      <c r="B100" s="327" t="s">
        <v>155</v>
      </c>
      <c r="C100" s="327"/>
      <c r="D100" s="327"/>
      <c r="E100" s="327"/>
      <c r="F100" s="327"/>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G100" s="327"/>
      <c r="AT100" s="304"/>
    </row>
    <row r="101" spans="2:46" ht="26.4">
      <c r="B101" s="236" t="s">
        <v>156</v>
      </c>
      <c r="C101" s="354">
        <v>2019</v>
      </c>
      <c r="D101" s="235"/>
      <c r="E101" s="235"/>
      <c r="F101" s="235"/>
      <c r="G101" s="235"/>
      <c r="H101" s="354">
        <v>2020</v>
      </c>
      <c r="I101" s="235"/>
      <c r="J101" s="235"/>
      <c r="K101" s="235"/>
      <c r="L101" s="235"/>
      <c r="M101" s="354">
        <v>2021</v>
      </c>
      <c r="N101" s="235"/>
      <c r="O101" s="235"/>
      <c r="P101" s="235"/>
      <c r="Q101" s="235"/>
      <c r="R101" s="354">
        <v>2022</v>
      </c>
      <c r="S101" s="309"/>
      <c r="T101" s="309"/>
      <c r="U101" s="309"/>
      <c r="V101" s="309"/>
      <c r="W101" s="354">
        <v>2023</v>
      </c>
      <c r="X101" s="309"/>
      <c r="Y101" s="309"/>
      <c r="Z101" s="309"/>
      <c r="AA101" s="233"/>
      <c r="AB101" s="354">
        <v>2024</v>
      </c>
      <c r="AC101" s="234"/>
      <c r="AG101" s="354">
        <v>2025</v>
      </c>
      <c r="AT101" s="304"/>
    </row>
    <row r="102" spans="2:46" ht="26.4">
      <c r="B102" s="368" t="s">
        <v>157</v>
      </c>
      <c r="C102" s="237">
        <v>5220</v>
      </c>
      <c r="D102" s="252"/>
      <c r="E102" s="252"/>
      <c r="F102" s="252"/>
      <c r="G102" s="252"/>
      <c r="H102" s="237">
        <v>4894</v>
      </c>
      <c r="M102" s="237">
        <v>4983</v>
      </c>
      <c r="R102" s="237">
        <v>5478</v>
      </c>
      <c r="W102" s="237">
        <v>5680.3933333333352</v>
      </c>
      <c r="AA102" s="207"/>
      <c r="AB102" s="237">
        <v>5551.1441381999994</v>
      </c>
      <c r="AC102" s="207"/>
      <c r="AG102" s="237">
        <v>5626.1512921999993</v>
      </c>
      <c r="AT102" s="304"/>
    </row>
    <row r="103" spans="2:46">
      <c r="B103" s="254" t="s">
        <v>158</v>
      </c>
      <c r="C103" s="97">
        <v>676</v>
      </c>
      <c r="D103" s="252"/>
      <c r="E103" s="252"/>
      <c r="F103" s="252"/>
      <c r="G103" s="252"/>
      <c r="H103" s="97">
        <v>635</v>
      </c>
      <c r="M103" s="97">
        <v>645</v>
      </c>
      <c r="R103" s="254">
        <v>707</v>
      </c>
      <c r="W103" s="427">
        <v>733.37728150705925</v>
      </c>
      <c r="AA103" s="207"/>
      <c r="AB103" s="477">
        <v>715.99491680000006</v>
      </c>
      <c r="AC103" s="207"/>
      <c r="AG103" s="477">
        <v>723.8813053694123</v>
      </c>
      <c r="AT103" s="304"/>
    </row>
    <row r="104" spans="2:46">
      <c r="AA104" s="207"/>
      <c r="AB104" s="207"/>
      <c r="AC104" s="207"/>
      <c r="AG104" s="207"/>
      <c r="AT104" s="304"/>
    </row>
    <row r="105" spans="2:46">
      <c r="AA105" s="207"/>
      <c r="AB105" s="207"/>
      <c r="AC105" s="207"/>
      <c r="AG105" s="207"/>
    </row>
    <row r="106" spans="2:46">
      <c r="AA106" s="207"/>
      <c r="AB106" s="207"/>
      <c r="AC106" s="207"/>
      <c r="AG106" s="207"/>
    </row>
    <row r="107" spans="2:46">
      <c r="AA107" s="207"/>
      <c r="AB107" s="207"/>
      <c r="AC107" s="207"/>
      <c r="AG107" s="207"/>
    </row>
    <row r="108" spans="2:46">
      <c r="AA108" s="207"/>
      <c r="AB108" s="207"/>
      <c r="AC108" s="207"/>
      <c r="AG108" s="207"/>
    </row>
    <row r="109" spans="2:46">
      <c r="AA109" s="207"/>
      <c r="AB109" s="207"/>
      <c r="AC109" s="207"/>
      <c r="AG109" s="207"/>
    </row>
    <row r="110" spans="2:46">
      <c r="AA110" s="207"/>
      <c r="AB110" s="207"/>
      <c r="AC110" s="207"/>
      <c r="AG110" s="207"/>
    </row>
    <row r="111" spans="2:46">
      <c r="AA111" s="207"/>
      <c r="AB111" s="207"/>
      <c r="AC111" s="207"/>
      <c r="AG111" s="207"/>
    </row>
    <row r="112" spans="2:46">
      <c r="AA112" s="207"/>
      <c r="AB112" s="207"/>
      <c r="AC112" s="207"/>
      <c r="AG112" s="207"/>
    </row>
    <row r="113" spans="27:33">
      <c r="AA113" s="207"/>
      <c r="AB113" s="207"/>
      <c r="AC113" s="207"/>
      <c r="AG113" s="207"/>
    </row>
    <row r="114" spans="27:33">
      <c r="AA114" s="207"/>
      <c r="AB114" s="207"/>
      <c r="AC114" s="207"/>
      <c r="AG114" s="207"/>
    </row>
    <row r="115" spans="27:33">
      <c r="AA115" s="207"/>
      <c r="AB115" s="207"/>
      <c r="AC115" s="207"/>
      <c r="AG115" s="207"/>
    </row>
    <row r="116" spans="27:33">
      <c r="AA116" s="207"/>
      <c r="AB116" s="207"/>
      <c r="AC116" s="207"/>
      <c r="AG116" s="207"/>
    </row>
    <row r="117" spans="27:33">
      <c r="AA117" s="207"/>
      <c r="AB117" s="207"/>
      <c r="AC117" s="207"/>
      <c r="AG117" s="207"/>
    </row>
    <row r="118" spans="27:33">
      <c r="AA118" s="207"/>
      <c r="AB118" s="207"/>
      <c r="AC118" s="207"/>
      <c r="AG118" s="207"/>
    </row>
    <row r="119" spans="27:33">
      <c r="AA119" s="207"/>
      <c r="AB119" s="207"/>
      <c r="AC119" s="207"/>
      <c r="AG119" s="207"/>
    </row>
    <row r="120" spans="27:33">
      <c r="AA120" s="207"/>
      <c r="AB120" s="207"/>
      <c r="AC120" s="207"/>
      <c r="AG120" s="207"/>
    </row>
  </sheetData>
  <pageMargins left="0.25" right="0.25" top="0.75" bottom="0.75" header="0.3" footer="0.3"/>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F2BE9-5222-4CC1-8AD1-5D13AD2F2AB3}">
  <sheetPr>
    <pageSetUpPr fitToPage="1"/>
  </sheetPr>
  <dimension ref="B1:BF52"/>
  <sheetViews>
    <sheetView showGridLines="0" zoomScaleNormal="100" workbookViewId="0">
      <selection activeCell="BI26" sqref="BI26"/>
    </sheetView>
  </sheetViews>
  <sheetFormatPr defaultColWidth="8.6640625" defaultRowHeight="13.2" outlineLevelRow="1" outlineLevelCol="1"/>
  <cols>
    <col min="1" max="1" width="4.44140625" style="252" customWidth="1"/>
    <col min="2" max="2" width="59" style="252" customWidth="1"/>
    <col min="3" max="3" width="16.33203125" style="281" customWidth="1"/>
    <col min="4" max="6" width="10.6640625" style="268" hidden="1" customWidth="1" outlineLevel="1"/>
    <col min="7" max="7" width="8.109375" style="268" hidden="1" customWidth="1" outlineLevel="1"/>
    <col min="8" max="8" width="10.6640625" style="254" customWidth="1" collapsed="1"/>
    <col min="9" max="12" width="10.6640625" style="252" hidden="1" customWidth="1" outlineLevel="1"/>
    <col min="13" max="13" width="10.6640625" style="254" customWidth="1" collapsed="1"/>
    <col min="14" max="17" width="10.6640625" style="252" hidden="1" customWidth="1" outlineLevel="1"/>
    <col min="18" max="18" width="10.6640625" style="254" customWidth="1" collapsed="1"/>
    <col min="19" max="22" width="10.6640625" style="252" hidden="1" customWidth="1" outlineLevel="1"/>
    <col min="23" max="23" width="10.6640625" style="254" customWidth="1" collapsed="1"/>
    <col min="24" max="27" width="11.33203125" style="252" hidden="1" customWidth="1" outlineLevel="1"/>
    <col min="28" max="28" width="10.6640625" style="254" customWidth="1" collapsed="1"/>
    <col min="29" max="29" width="10.6640625" style="254" hidden="1" customWidth="1" outlineLevel="1"/>
    <col min="30" max="30" width="9.5546875" style="252" hidden="1" customWidth="1" outlineLevel="1"/>
    <col min="31" max="32" width="8.6640625" style="252" hidden="1" customWidth="1" outlineLevel="1"/>
    <col min="33" max="33" width="10.6640625" style="254" customWidth="1" collapsed="1"/>
    <col min="34" max="34" width="8.6640625" style="252" hidden="1" customWidth="1" outlineLevel="1"/>
    <col min="35" max="36" width="10.5546875" style="252" hidden="1" customWidth="1" outlineLevel="1"/>
    <col min="37" max="37" width="10.33203125" style="252" hidden="1" customWidth="1" outlineLevel="1"/>
    <col min="38" max="38" width="9.88671875" style="252" bestFit="1" customWidth="1" collapsed="1"/>
    <col min="39" max="41" width="8.6640625" style="252" hidden="1" customWidth="1" outlineLevel="1"/>
    <col min="42" max="42" width="9.88671875" style="252" hidden="1" customWidth="1" outlineLevel="1"/>
    <col min="43" max="43" width="8.6640625" style="254" collapsed="1"/>
    <col min="44" max="44" width="11.88671875" style="252" hidden="1" customWidth="1" outlineLevel="1"/>
    <col min="45" max="46" width="8.6640625" style="252" hidden="1" customWidth="1" outlineLevel="1"/>
    <col min="47" max="47" width="10" style="252" hidden="1" customWidth="1" outlineLevel="1"/>
    <col min="48" max="48" width="8.6640625" style="252" customWidth="1" collapsed="1"/>
    <col min="49" max="52" width="8.6640625" style="252" hidden="1" customWidth="1" outlineLevel="1"/>
    <col min="53" max="53" width="9.109375" style="252" bestFit="1" customWidth="1" collapsed="1"/>
    <col min="54" max="57" width="0" style="252" hidden="1" customWidth="1" outlineLevel="1"/>
    <col min="58" max="58" width="8.6640625" style="254" collapsed="1"/>
    <col min="59" max="16384" width="8.6640625" style="252"/>
  </cols>
  <sheetData>
    <row r="1" spans="2:58">
      <c r="B1" s="14"/>
      <c r="C1" s="78"/>
      <c r="D1" s="276" t="s">
        <v>55</v>
      </c>
      <c r="E1" s="276" t="s">
        <v>56</v>
      </c>
      <c r="F1" s="276" t="s">
        <v>57</v>
      </c>
      <c r="G1" s="276" t="s">
        <v>58</v>
      </c>
      <c r="H1" s="76">
        <v>2015</v>
      </c>
      <c r="I1" s="276" t="s">
        <v>59</v>
      </c>
      <c r="J1" s="276" t="s">
        <v>60</v>
      </c>
      <c r="K1" s="276" t="s">
        <v>61</v>
      </c>
      <c r="L1" s="276" t="s">
        <v>62</v>
      </c>
      <c r="M1" s="76">
        <v>2016</v>
      </c>
      <c r="N1" s="276" t="s">
        <v>63</v>
      </c>
      <c r="O1" s="276" t="s">
        <v>64</v>
      </c>
      <c r="P1" s="276" t="s">
        <v>65</v>
      </c>
      <c r="Q1" s="276" t="s">
        <v>66</v>
      </c>
      <c r="R1" s="76">
        <v>2017</v>
      </c>
      <c r="S1" s="276" t="s">
        <v>67</v>
      </c>
      <c r="T1" s="276" t="s">
        <v>68</v>
      </c>
      <c r="U1" s="276" t="s">
        <v>69</v>
      </c>
      <c r="V1" s="276" t="s">
        <v>70</v>
      </c>
      <c r="W1" s="76">
        <v>2018</v>
      </c>
      <c r="X1" s="276" t="s">
        <v>71</v>
      </c>
      <c r="Y1" s="276" t="s">
        <v>72</v>
      </c>
      <c r="Z1" s="276" t="s">
        <v>73</v>
      </c>
      <c r="AA1" s="276" t="s">
        <v>74</v>
      </c>
      <c r="AB1" s="76">
        <v>2019</v>
      </c>
      <c r="AC1" s="276" t="s">
        <v>75</v>
      </c>
      <c r="AD1" s="276" t="s">
        <v>76</v>
      </c>
      <c r="AE1" s="276" t="s">
        <v>77</v>
      </c>
      <c r="AF1" s="276" t="s">
        <v>78</v>
      </c>
      <c r="AG1" s="76">
        <v>2020</v>
      </c>
      <c r="AH1" s="276" t="s">
        <v>54</v>
      </c>
      <c r="AI1" s="276" t="s">
        <v>22</v>
      </c>
      <c r="AJ1" s="276" t="s">
        <v>350</v>
      </c>
      <c r="AK1" s="276" t="s">
        <v>352</v>
      </c>
      <c r="AL1" s="76">
        <v>2021</v>
      </c>
      <c r="AM1" s="276" t="s">
        <v>356</v>
      </c>
      <c r="AN1" s="276" t="s">
        <v>360</v>
      </c>
      <c r="AO1" s="276" t="s">
        <v>364</v>
      </c>
      <c r="AP1" s="276" t="s">
        <v>368</v>
      </c>
      <c r="AQ1" s="76">
        <v>2022</v>
      </c>
      <c r="AR1" s="276" t="s">
        <v>370</v>
      </c>
      <c r="AS1" s="276" t="s">
        <v>382</v>
      </c>
      <c r="AT1" s="276" t="s">
        <v>387</v>
      </c>
      <c r="AU1" s="276" t="s">
        <v>392</v>
      </c>
      <c r="AV1" s="76">
        <v>2023</v>
      </c>
      <c r="AW1" s="276" t="s">
        <v>400</v>
      </c>
      <c r="AX1" s="276" t="s">
        <v>404</v>
      </c>
      <c r="AY1" s="276" t="s">
        <v>428</v>
      </c>
      <c r="AZ1" s="276" t="s">
        <v>431</v>
      </c>
      <c r="BA1" s="219">
        <v>2024</v>
      </c>
      <c r="BB1" s="276" t="s">
        <v>433</v>
      </c>
      <c r="BC1" s="276" t="s">
        <v>464</v>
      </c>
      <c r="BD1" s="276" t="s">
        <v>468</v>
      </c>
      <c r="BE1" s="276" t="s">
        <v>472</v>
      </c>
      <c r="BF1" s="76">
        <v>2025</v>
      </c>
    </row>
    <row r="2" spans="2:58">
      <c r="B2" s="252" t="s">
        <v>53</v>
      </c>
      <c r="C2" s="277" t="s">
        <v>347</v>
      </c>
      <c r="D2" s="274">
        <v>53.93634920634922</v>
      </c>
      <c r="E2" s="296">
        <v>61.875</v>
      </c>
      <c r="F2" s="296">
        <v>50.434999999999995</v>
      </c>
      <c r="G2" s="296">
        <v>43.764296875000021</v>
      </c>
      <c r="H2" s="143">
        <v>52.37003937007875</v>
      </c>
      <c r="I2" s="296">
        <v>33.939193548387088</v>
      </c>
      <c r="J2" s="296">
        <v>45.5886507936508</v>
      </c>
      <c r="K2" s="296">
        <v>45.858923076923098</v>
      </c>
      <c r="L2" s="296">
        <v>49.326984126984122</v>
      </c>
      <c r="M2" s="143">
        <v>43.734169960474318</v>
      </c>
      <c r="N2" s="296">
        <v>53.692187500000017</v>
      </c>
      <c r="O2" s="296">
        <v>49.641393442622963</v>
      </c>
      <c r="P2" s="296">
        <v>52.077187499999994</v>
      </c>
      <c r="Q2" s="296">
        <v>61.256825396825377</v>
      </c>
      <c r="R2" s="143">
        <v>54.192638888888901</v>
      </c>
      <c r="S2" s="296">
        <v>66.819841269841262</v>
      </c>
      <c r="T2" s="296">
        <v>74.393306451612901</v>
      </c>
      <c r="U2" s="296">
        <v>75.162343750000005</v>
      </c>
      <c r="V2" s="296">
        <v>68.87</v>
      </c>
      <c r="W2" s="143">
        <v>71.31</v>
      </c>
      <c r="X2" s="296">
        <v>63.13</v>
      </c>
      <c r="Y2" s="161">
        <v>68.861229508196715</v>
      </c>
      <c r="Z2" s="171">
        <v>62</v>
      </c>
      <c r="AA2" s="214">
        <v>63.084531249999984</v>
      </c>
      <c r="AB2" s="143">
        <v>64.209999999999994</v>
      </c>
      <c r="AC2" s="252">
        <v>50.7</v>
      </c>
      <c r="AD2" s="274">
        <v>29.556229508196722</v>
      </c>
      <c r="AE2" s="274">
        <v>42.944923076923082</v>
      </c>
      <c r="AF2" s="274">
        <v>44.162812500000008</v>
      </c>
      <c r="AG2" s="94">
        <v>41.838346456692925</v>
      </c>
      <c r="AH2" s="274">
        <v>61.122301587301592</v>
      </c>
      <c r="AI2" s="274">
        <v>68.967459016393434</v>
      </c>
      <c r="AJ2" s="274">
        <v>67.915687830687858</v>
      </c>
      <c r="AK2" s="252">
        <v>70.91</v>
      </c>
      <c r="AL2" s="94">
        <v>67.22886210859572</v>
      </c>
      <c r="AM2" s="274">
        <v>102.23</v>
      </c>
      <c r="AN2" s="252">
        <v>113.93</v>
      </c>
      <c r="AO2" s="257">
        <v>105.51</v>
      </c>
      <c r="AP2" s="257">
        <v>88.87</v>
      </c>
      <c r="AQ2" s="410">
        <v>101.31667999999998</v>
      </c>
      <c r="AR2" s="274">
        <v>81.170468750000026</v>
      </c>
      <c r="AS2" s="274">
        <v>79.66</v>
      </c>
      <c r="AT2" s="274">
        <v>86.75</v>
      </c>
      <c r="AU2" s="274">
        <v>84.337301587301582</v>
      </c>
      <c r="AV2" s="94">
        <v>82.642290836653416</v>
      </c>
      <c r="AW2" s="274">
        <v>83.161031746031725</v>
      </c>
      <c r="AX2" s="447">
        <v>84.97</v>
      </c>
      <c r="AY2" s="274">
        <v>80.34</v>
      </c>
      <c r="AZ2" s="252">
        <v>74.73</v>
      </c>
      <c r="BA2" s="254">
        <v>80.760000000000005</v>
      </c>
      <c r="BB2" s="382">
        <v>75.73</v>
      </c>
      <c r="BC2" s="382">
        <v>67.88</v>
      </c>
      <c r="BD2" s="382">
        <v>69.13</v>
      </c>
      <c r="BE2" s="252">
        <v>63.73</v>
      </c>
      <c r="BF2" s="254">
        <v>69.099999999999994</v>
      </c>
    </row>
    <row r="3" spans="2:58">
      <c r="B3" s="255" t="s">
        <v>148</v>
      </c>
      <c r="C3" s="277" t="s">
        <v>470</v>
      </c>
      <c r="D3" s="274">
        <v>184.57788888888882</v>
      </c>
      <c r="E3" s="274">
        <v>185.86153846153843</v>
      </c>
      <c r="F3" s="274">
        <v>216.91630434782604</v>
      </c>
      <c r="G3" s="274">
        <v>300.43565217391313</v>
      </c>
      <c r="H3" s="94">
        <v>222.25147945205487</v>
      </c>
      <c r="I3" s="274">
        <v>355.11813186813185</v>
      </c>
      <c r="J3" s="274">
        <v>335.57999999999993</v>
      </c>
      <c r="K3" s="274">
        <v>341.33826086956515</v>
      </c>
      <c r="L3" s="274">
        <v>335.07271739130442</v>
      </c>
      <c r="M3" s="94">
        <v>341.75775956284201</v>
      </c>
      <c r="N3" s="274">
        <v>322.5292222222223</v>
      </c>
      <c r="O3" s="274">
        <v>315.00670329670334</v>
      </c>
      <c r="P3" s="274">
        <v>332.17956521739148</v>
      </c>
      <c r="Q3" s="274">
        <v>334.4015217391306</v>
      </c>
      <c r="R3" s="94">
        <v>326.07863013698676</v>
      </c>
      <c r="S3" s="274">
        <v>323.30644444444448</v>
      </c>
      <c r="T3" s="274">
        <v>329.62934065934064</v>
      </c>
      <c r="U3" s="274">
        <v>355.89945652173907</v>
      </c>
      <c r="V3" s="274">
        <v>369.83</v>
      </c>
      <c r="W3" s="94">
        <v>344.71</v>
      </c>
      <c r="X3" s="274">
        <v>378.04</v>
      </c>
      <c r="Y3" s="299">
        <v>379.14</v>
      </c>
      <c r="Z3" s="299">
        <v>385.77</v>
      </c>
      <c r="AA3" s="299">
        <v>386.85849462365593</v>
      </c>
      <c r="AB3" s="94">
        <v>382.86536986301365</v>
      </c>
      <c r="AC3" s="299">
        <v>391.72</v>
      </c>
      <c r="AD3" s="299">
        <v>417.69131868131882</v>
      </c>
      <c r="AE3" s="299">
        <v>418.19054347826108</v>
      </c>
      <c r="AF3" s="299">
        <v>426.05826086956529</v>
      </c>
      <c r="AG3" s="201">
        <v>413.46338797814178</v>
      </c>
      <c r="AH3" s="299">
        <v>419.93822222222207</v>
      </c>
      <c r="AI3" s="299">
        <v>428.44560439560468</v>
      </c>
      <c r="AJ3" s="299">
        <v>424.70391941391995</v>
      </c>
      <c r="AK3" s="252">
        <v>426.06</v>
      </c>
      <c r="AL3" s="94">
        <v>424.78693650793667</v>
      </c>
      <c r="AM3" s="299">
        <v>457.41</v>
      </c>
      <c r="AN3" s="252">
        <v>442.8</v>
      </c>
      <c r="AO3" s="274">
        <v>458.60336996336929</v>
      </c>
      <c r="AP3" s="274">
        <v>467.84739130434792</v>
      </c>
      <c r="AQ3" s="94">
        <v>460.93336986301358</v>
      </c>
      <c r="AR3" s="299">
        <v>454.8183333333335</v>
      </c>
      <c r="AS3" s="382">
        <v>448.82</v>
      </c>
      <c r="AT3" s="382">
        <v>455.27</v>
      </c>
      <c r="AU3" s="274">
        <v>465.93182795698937</v>
      </c>
      <c r="AV3" s="94">
        <v>456.21369863013626</v>
      </c>
      <c r="AW3" s="274">
        <v>450.18373626373619</v>
      </c>
      <c r="AX3" s="382">
        <v>448</v>
      </c>
      <c r="AY3" s="274">
        <v>477.97</v>
      </c>
      <c r="AZ3" s="252">
        <v>500.63</v>
      </c>
      <c r="BA3" s="254">
        <v>469.31</v>
      </c>
      <c r="BB3" s="274">
        <v>510.05</v>
      </c>
      <c r="BC3" s="274">
        <v>514.01604395604386</v>
      </c>
      <c r="BD3" s="274">
        <v>536.52</v>
      </c>
      <c r="BE3" s="252">
        <v>524.34</v>
      </c>
      <c r="BF3" s="254">
        <v>521.30999999999995</v>
      </c>
    </row>
    <row r="4" spans="2:58">
      <c r="B4" s="17" t="s">
        <v>149</v>
      </c>
      <c r="C4" s="481" t="s">
        <v>470</v>
      </c>
      <c r="D4" s="275">
        <v>185.65</v>
      </c>
      <c r="E4" s="275">
        <v>186.2</v>
      </c>
      <c r="F4" s="275">
        <v>270.39999999999998</v>
      </c>
      <c r="G4" s="275">
        <v>339.47</v>
      </c>
      <c r="H4" s="95">
        <v>339.47</v>
      </c>
      <c r="I4" s="275">
        <v>343.06</v>
      </c>
      <c r="J4" s="275">
        <v>338.87</v>
      </c>
      <c r="K4" s="275">
        <v>334.93</v>
      </c>
      <c r="L4" s="275">
        <v>333.29</v>
      </c>
      <c r="M4" s="95">
        <v>333.29</v>
      </c>
      <c r="N4" s="275">
        <v>314.79000000000002</v>
      </c>
      <c r="O4" s="275">
        <v>321.45999999999998</v>
      </c>
      <c r="P4" s="275">
        <v>341.19</v>
      </c>
      <c r="Q4" s="275">
        <v>332.33</v>
      </c>
      <c r="R4" s="95">
        <v>332.33</v>
      </c>
      <c r="S4" s="275">
        <v>318.31</v>
      </c>
      <c r="T4" s="275">
        <v>341.08</v>
      </c>
      <c r="U4" s="275">
        <v>363.07</v>
      </c>
      <c r="V4" s="275">
        <v>384.2</v>
      </c>
      <c r="W4" s="95">
        <v>384.2</v>
      </c>
      <c r="X4" s="275">
        <v>380.04</v>
      </c>
      <c r="Y4" s="275">
        <v>380.53</v>
      </c>
      <c r="Z4" s="275">
        <v>387.63</v>
      </c>
      <c r="AA4" s="275">
        <v>382.59</v>
      </c>
      <c r="AB4" s="95">
        <v>382.59</v>
      </c>
      <c r="AC4" s="275">
        <v>447.67</v>
      </c>
      <c r="AD4" s="275">
        <v>403.93</v>
      </c>
      <c r="AE4" s="275">
        <v>431.82</v>
      </c>
      <c r="AF4" s="275">
        <v>420.91</v>
      </c>
      <c r="AG4" s="95">
        <v>420.91</v>
      </c>
      <c r="AH4" s="275">
        <v>424.89</v>
      </c>
      <c r="AI4" s="275">
        <v>427.89</v>
      </c>
      <c r="AJ4" s="275">
        <v>425.7</v>
      </c>
      <c r="AK4" s="275">
        <v>431.8</v>
      </c>
      <c r="AL4" s="95">
        <v>431.8</v>
      </c>
      <c r="AM4" s="275">
        <v>466.31</v>
      </c>
      <c r="AN4" s="275">
        <v>470.34</v>
      </c>
      <c r="AO4" s="275">
        <v>476.71</v>
      </c>
      <c r="AP4" s="275">
        <v>462.65</v>
      </c>
      <c r="AQ4" s="95">
        <v>462.65</v>
      </c>
      <c r="AR4" s="275">
        <v>451.71</v>
      </c>
      <c r="AS4" s="275">
        <v>452.51</v>
      </c>
      <c r="AT4" s="275">
        <v>474.47</v>
      </c>
      <c r="AU4" s="275">
        <v>454.56</v>
      </c>
      <c r="AV4" s="429">
        <v>454.56</v>
      </c>
      <c r="AW4" s="438">
        <v>446.78</v>
      </c>
      <c r="AX4" s="275">
        <v>471.46</v>
      </c>
      <c r="AY4" s="319">
        <v>481.19</v>
      </c>
      <c r="AZ4" s="319">
        <v>525.11</v>
      </c>
      <c r="BA4" s="456">
        <v>525.11</v>
      </c>
      <c r="BB4" s="275">
        <v>504.44</v>
      </c>
      <c r="BC4" s="275">
        <v>519.64</v>
      </c>
      <c r="BD4" s="275">
        <v>549.05999999999995</v>
      </c>
      <c r="BE4" s="319">
        <v>505.53</v>
      </c>
      <c r="BF4" s="456">
        <v>505.53</v>
      </c>
    </row>
    <row r="5" spans="2:58">
      <c r="AD5" s="254"/>
    </row>
    <row r="6" spans="2:58">
      <c r="AD6" s="254"/>
    </row>
    <row r="7" spans="2:58" ht="18.600000000000001">
      <c r="B7" s="20" t="s">
        <v>363</v>
      </c>
      <c r="C7" s="101"/>
      <c r="D7" s="20"/>
      <c r="E7" s="20"/>
      <c r="F7" s="20"/>
      <c r="G7" s="20"/>
      <c r="AD7" s="254"/>
    </row>
    <row r="8" spans="2:58">
      <c r="R8" s="278"/>
      <c r="W8" s="278"/>
      <c r="AB8" s="278"/>
      <c r="AC8" s="278"/>
      <c r="AD8" s="278"/>
      <c r="AG8" s="278"/>
    </row>
    <row r="9" spans="2:58">
      <c r="B9" s="47" t="s">
        <v>170</v>
      </c>
      <c r="C9" s="79"/>
      <c r="D9" s="276" t="s">
        <v>55</v>
      </c>
      <c r="E9" s="276" t="s">
        <v>56</v>
      </c>
      <c r="F9" s="276" t="s">
        <v>57</v>
      </c>
      <c r="G9" s="276" t="s">
        <v>58</v>
      </c>
      <c r="H9" s="76">
        <v>2015</v>
      </c>
      <c r="I9" s="276" t="s">
        <v>59</v>
      </c>
      <c r="J9" s="276" t="s">
        <v>60</v>
      </c>
      <c r="K9" s="276" t="s">
        <v>61</v>
      </c>
      <c r="L9" s="276" t="s">
        <v>62</v>
      </c>
      <c r="M9" s="76">
        <v>2016</v>
      </c>
      <c r="N9" s="276" t="s">
        <v>63</v>
      </c>
      <c r="O9" s="276" t="s">
        <v>64</v>
      </c>
      <c r="P9" s="276" t="s">
        <v>65</v>
      </c>
      <c r="Q9" s="276" t="s">
        <v>66</v>
      </c>
      <c r="R9" s="76">
        <v>2017</v>
      </c>
      <c r="S9" s="276" t="s">
        <v>67</v>
      </c>
      <c r="T9" s="276" t="s">
        <v>68</v>
      </c>
      <c r="U9" s="276" t="s">
        <v>69</v>
      </c>
      <c r="V9" s="276" t="s">
        <v>70</v>
      </c>
      <c r="W9" s="76">
        <v>2018</v>
      </c>
      <c r="X9" s="276" t="s">
        <v>71</v>
      </c>
      <c r="Y9" s="276" t="s">
        <v>72</v>
      </c>
      <c r="Z9" s="276" t="s">
        <v>73</v>
      </c>
      <c r="AA9" s="276" t="s">
        <v>74</v>
      </c>
      <c r="AB9" s="76">
        <v>2019</v>
      </c>
      <c r="AC9" s="276" t="s">
        <v>75</v>
      </c>
      <c r="AD9" s="276" t="s">
        <v>76</v>
      </c>
      <c r="AE9" s="276" t="s">
        <v>77</v>
      </c>
      <c r="AF9" s="276" t="s">
        <v>78</v>
      </c>
      <c r="AG9" s="76">
        <v>2020</v>
      </c>
      <c r="AH9" s="276" t="s">
        <v>54</v>
      </c>
      <c r="AI9" s="276" t="s">
        <v>22</v>
      </c>
      <c r="AJ9" s="276" t="s">
        <v>350</v>
      </c>
      <c r="AK9" s="276" t="s">
        <v>352</v>
      </c>
      <c r="AL9" s="76">
        <v>2021</v>
      </c>
      <c r="AM9" s="276" t="s">
        <v>356</v>
      </c>
      <c r="AN9" s="276" t="s">
        <v>360</v>
      </c>
      <c r="AO9" s="276" t="s">
        <v>364</v>
      </c>
      <c r="AP9" s="276" t="s">
        <v>368</v>
      </c>
      <c r="AQ9" s="76">
        <v>2022</v>
      </c>
      <c r="AR9" s="276" t="s">
        <v>370</v>
      </c>
      <c r="AS9" s="276" t="s">
        <v>382</v>
      </c>
      <c r="AT9" s="276" t="s">
        <v>387</v>
      </c>
      <c r="AU9" s="276" t="s">
        <v>392</v>
      </c>
      <c r="AV9" s="76">
        <v>2023</v>
      </c>
      <c r="AW9" s="276" t="s">
        <v>400</v>
      </c>
      <c r="AX9" s="276" t="s">
        <v>404</v>
      </c>
      <c r="AY9" s="276" t="s">
        <v>428</v>
      </c>
      <c r="AZ9" s="276" t="s">
        <v>431</v>
      </c>
      <c r="BA9" s="219">
        <v>2024</v>
      </c>
      <c r="BB9" s="276" t="s">
        <v>433</v>
      </c>
      <c r="BC9" s="276" t="s">
        <v>464</v>
      </c>
      <c r="BD9" s="276" t="s">
        <v>468</v>
      </c>
      <c r="BE9" s="276" t="s">
        <v>472</v>
      </c>
      <c r="BF9" s="76">
        <v>2025</v>
      </c>
    </row>
    <row r="10" spans="2:58">
      <c r="B10" s="28" t="s">
        <v>452</v>
      </c>
      <c r="C10" s="281" t="s">
        <v>349</v>
      </c>
      <c r="D10" s="64">
        <v>12.452999999999999</v>
      </c>
      <c r="E10" s="64">
        <v>11.919</v>
      </c>
      <c r="F10" s="64">
        <v>11.701000000000001</v>
      </c>
      <c r="G10" s="64">
        <v>11.468</v>
      </c>
      <c r="H10" s="269">
        <f>SUM(D10:G10)</f>
        <v>47.540999999999997</v>
      </c>
      <c r="I10" s="64">
        <v>11.068</v>
      </c>
      <c r="J10" s="64">
        <v>10.855</v>
      </c>
      <c r="K10" s="64">
        <v>10.894</v>
      </c>
      <c r="L10" s="64">
        <v>10.98</v>
      </c>
      <c r="M10" s="269">
        <f>SUM(I10:L10)</f>
        <v>43.796999999999997</v>
      </c>
      <c r="N10" s="64">
        <v>11.17</v>
      </c>
      <c r="O10" s="64">
        <v>11.561999999999999</v>
      </c>
      <c r="P10" s="64">
        <v>11.79</v>
      </c>
      <c r="Q10" s="64">
        <v>11.771000000000001</v>
      </c>
      <c r="R10" s="269">
        <f>SUM(N10:Q10)</f>
        <v>46.292999999999999</v>
      </c>
      <c r="S10" s="144">
        <v>11.137767999999999</v>
      </c>
      <c r="T10" s="144">
        <v>11.289193000000001</v>
      </c>
      <c r="U10" s="144">
        <v>11.484501</v>
      </c>
      <c r="V10" s="64">
        <v>11.397314</v>
      </c>
      <c r="W10" s="269">
        <f>SUM(S10:V10)</f>
        <v>45.308776000000002</v>
      </c>
      <c r="X10" s="144">
        <v>11.044238999999999</v>
      </c>
      <c r="Y10" s="168">
        <v>11.154</v>
      </c>
      <c r="Z10" s="168">
        <v>11.142027999999998</v>
      </c>
      <c r="AA10" s="215">
        <v>11.122733</v>
      </c>
      <c r="AB10" s="269">
        <f t="shared" ref="AB10:AB15" si="0">SUM(X10:AA10)</f>
        <v>44.462999999999994</v>
      </c>
      <c r="AC10" s="300">
        <v>10.51</v>
      </c>
      <c r="AD10" s="300">
        <v>11</v>
      </c>
      <c r="AE10" s="300">
        <v>10.231999999999999</v>
      </c>
      <c r="AF10" s="300">
        <v>10.555999999999999</v>
      </c>
      <c r="AG10" s="269">
        <f t="shared" ref="AG10:AG15" si="1">SUM(AC10:AF10)</f>
        <v>42.297999999999995</v>
      </c>
      <c r="AH10" s="300">
        <v>10.238</v>
      </c>
      <c r="AI10" s="300">
        <v>10.190000000000001</v>
      </c>
      <c r="AJ10" s="300">
        <v>10.372</v>
      </c>
      <c r="AK10" s="300">
        <v>10.423999999999996</v>
      </c>
      <c r="AL10" s="269">
        <f t="shared" ref="AL10:AL15" si="2">SUM(AH10:AK10)</f>
        <v>41.223999999999997</v>
      </c>
      <c r="AM10" s="300">
        <v>9.7579209999999996</v>
      </c>
      <c r="AN10" s="300">
        <v>10.201079</v>
      </c>
      <c r="AO10" s="168">
        <v>10.043683000000001</v>
      </c>
      <c r="AP10" s="168">
        <v>10.652818</v>
      </c>
      <c r="AQ10" s="269">
        <f t="shared" ref="AQ10:AQ13" si="3">SUM(AM10:AP10)</f>
        <v>40.655501000000001</v>
      </c>
      <c r="AR10" s="300">
        <v>10.348000000000001</v>
      </c>
      <c r="AS10" s="300">
        <v>11.005350999999999</v>
      </c>
      <c r="AT10" s="168">
        <v>11.063050000000002</v>
      </c>
      <c r="AU10" s="168">
        <v>11.771634000000001</v>
      </c>
      <c r="AV10" s="269">
        <f>SUM(AR10:AU10)</f>
        <v>44.188034999999999</v>
      </c>
      <c r="AW10" s="300">
        <v>11.378506</v>
      </c>
      <c r="AX10" s="300">
        <v>10.886778999999999</v>
      </c>
      <c r="AY10" s="300">
        <v>11.387329999999901</v>
      </c>
      <c r="AZ10" s="168">
        <v>11.234491999999999</v>
      </c>
      <c r="BA10" s="269">
        <f>SUM(AW10:AZ10)</f>
        <v>44.887106999999901</v>
      </c>
      <c r="BB10" s="168">
        <v>10.910818000000001</v>
      </c>
      <c r="BC10" s="168">
        <v>11.357638</v>
      </c>
      <c r="BD10" s="168">
        <v>10.955</v>
      </c>
      <c r="BE10" s="168">
        <v>11.8965</v>
      </c>
      <c r="BF10" s="485">
        <f>SUM(BB10:BE10)</f>
        <v>45.119956000000002</v>
      </c>
    </row>
    <row r="11" spans="2:58">
      <c r="B11" s="369" t="s">
        <v>453</v>
      </c>
      <c r="C11" s="281" t="s">
        <v>349</v>
      </c>
      <c r="D11" s="64">
        <v>2.0379999999999998</v>
      </c>
      <c r="E11" s="64">
        <v>2.0049999999999999</v>
      </c>
      <c r="F11" s="64">
        <v>1.954</v>
      </c>
      <c r="G11" s="64">
        <v>1.9379999999999999</v>
      </c>
      <c r="H11" s="269">
        <f>SUM(D11:G11)</f>
        <v>7.9349999999999987</v>
      </c>
      <c r="I11" s="64">
        <v>1.877</v>
      </c>
      <c r="J11" s="64">
        <v>1.736</v>
      </c>
      <c r="K11" s="64">
        <v>1.764</v>
      </c>
      <c r="L11" s="64">
        <v>1.6675</v>
      </c>
      <c r="M11" s="269">
        <f>SUM(I11:L11)</f>
        <v>7.0444999999999993</v>
      </c>
      <c r="N11" s="64">
        <v>1.9319999999999999</v>
      </c>
      <c r="O11" s="64">
        <v>2.06</v>
      </c>
      <c r="P11" s="64">
        <v>2.1560000000000001</v>
      </c>
      <c r="Q11" s="64">
        <v>2.121</v>
      </c>
      <c r="R11" s="269">
        <f>SUM(N11:Q11)</f>
        <v>8.2690000000000001</v>
      </c>
      <c r="S11" s="144">
        <v>1.9990000000000001</v>
      </c>
      <c r="T11" s="144">
        <v>1.865</v>
      </c>
      <c r="U11" s="144">
        <v>2.089</v>
      </c>
      <c r="V11" s="64">
        <v>2.0456755000000011</v>
      </c>
      <c r="W11" s="269">
        <f>SUM(S11:V11)</f>
        <v>7.9986755000000009</v>
      </c>
      <c r="X11" s="144">
        <v>1.982675</v>
      </c>
      <c r="Y11" s="144">
        <v>2.0609999999999999</v>
      </c>
      <c r="Z11" s="144">
        <v>2.0315459999999992</v>
      </c>
      <c r="AA11" s="215">
        <v>2.0247790000000001</v>
      </c>
      <c r="AB11" s="269">
        <f t="shared" si="0"/>
        <v>8.1</v>
      </c>
      <c r="AC11" s="300">
        <v>1.85</v>
      </c>
      <c r="AD11" s="300">
        <v>1.9159999999999999</v>
      </c>
      <c r="AE11" s="300">
        <v>2.0549999999999997</v>
      </c>
      <c r="AF11" s="300">
        <v>2.1204999999999998</v>
      </c>
      <c r="AG11" s="269">
        <f t="shared" si="1"/>
        <v>7.9414999999999996</v>
      </c>
      <c r="AH11" s="300">
        <v>2.0449999999999999</v>
      </c>
      <c r="AI11" s="300">
        <v>2.1659050000000004</v>
      </c>
      <c r="AJ11" s="300">
        <v>2.2990949999999994</v>
      </c>
      <c r="AK11" s="300">
        <v>2.1959999999999997</v>
      </c>
      <c r="AL11" s="269">
        <f t="shared" si="2"/>
        <v>8.7059999999999995</v>
      </c>
      <c r="AM11" s="300">
        <v>2.3514490000000001</v>
      </c>
      <c r="AN11" s="300">
        <v>2.5125509999999998</v>
      </c>
      <c r="AO11" s="168">
        <v>2.2651120000000007</v>
      </c>
      <c r="AP11" s="168">
        <v>2.4888879999999998</v>
      </c>
      <c r="AQ11" s="269">
        <f t="shared" si="3"/>
        <v>9.6180000000000003</v>
      </c>
      <c r="AR11" s="300">
        <v>2.321882</v>
      </c>
      <c r="AS11" s="300">
        <v>2.3217079999999997</v>
      </c>
      <c r="AT11" s="168">
        <v>2.3129215000000012</v>
      </c>
      <c r="AU11" s="168">
        <v>2.4466849999999991</v>
      </c>
      <c r="AV11" s="269">
        <f t="shared" ref="AV11:AV14" si="4">SUM(AR11:AU11)</f>
        <v>9.4031965</v>
      </c>
      <c r="AW11" s="300">
        <v>2.3839999999999999</v>
      </c>
      <c r="AX11" s="300">
        <v>2.1793575000000005</v>
      </c>
      <c r="AY11" s="300">
        <v>2.3530390000000003</v>
      </c>
      <c r="AZ11" s="168">
        <v>2.4778924999999998</v>
      </c>
      <c r="BA11" s="269">
        <f t="shared" ref="BA11:BA13" si="5">SUM(AW11:AZ11)</f>
        <v>9.3942890000000006</v>
      </c>
      <c r="BB11" s="168">
        <v>2.423521</v>
      </c>
      <c r="BC11" s="168">
        <v>2.3808485000000008</v>
      </c>
      <c r="BD11" s="168">
        <v>2.4380000000000002</v>
      </c>
      <c r="BE11" s="168">
        <v>2.508</v>
      </c>
      <c r="BF11" s="485">
        <f t="shared" ref="BF11:BF12" si="6">SUM(BB11:BE11)</f>
        <v>9.7503695000000015</v>
      </c>
    </row>
    <row r="12" spans="2:58">
      <c r="B12" s="255" t="s">
        <v>455</v>
      </c>
      <c r="C12" s="281" t="s">
        <v>349</v>
      </c>
      <c r="D12" s="64">
        <v>0.52</v>
      </c>
      <c r="E12" s="64">
        <v>0.49099999999999999</v>
      </c>
      <c r="F12" s="64">
        <v>0.42199999999999999</v>
      </c>
      <c r="G12" s="64">
        <v>0.47599999999999998</v>
      </c>
      <c r="H12" s="269">
        <f>SUM(D12:G12)</f>
        <v>1.909</v>
      </c>
      <c r="I12" s="64">
        <v>0.59699999999999998</v>
      </c>
      <c r="J12" s="64">
        <v>0.52700000000000002</v>
      </c>
      <c r="K12" s="64">
        <v>0.56699999999999995</v>
      </c>
      <c r="L12" s="64">
        <v>0.66520000000000001</v>
      </c>
      <c r="M12" s="269">
        <f>SUM(I12:L12)</f>
        <v>2.3562000000000003</v>
      </c>
      <c r="N12" s="64">
        <v>0.51300000000000001</v>
      </c>
      <c r="O12" s="64">
        <v>0.51</v>
      </c>
      <c r="P12" s="64">
        <v>0.41399999999999998</v>
      </c>
      <c r="Q12" s="64">
        <v>0.43</v>
      </c>
      <c r="R12" s="269">
        <f>SUM(N12:Q12)</f>
        <v>1.867</v>
      </c>
      <c r="S12" s="144">
        <v>0.47247317999999999</v>
      </c>
      <c r="T12" s="144">
        <v>0.60649964999999995</v>
      </c>
      <c r="U12" s="144">
        <v>0.46600000000000003</v>
      </c>
      <c r="V12" s="64">
        <v>0.43316595000000002</v>
      </c>
      <c r="W12" s="269">
        <f>SUM(S12:V12)</f>
        <v>1.9781387799999999</v>
      </c>
      <c r="X12" s="144">
        <v>0.42019410000000001</v>
      </c>
      <c r="Y12" s="144">
        <v>0.46899999999999997</v>
      </c>
      <c r="Z12" s="144">
        <v>0.37739702000000014</v>
      </c>
      <c r="AA12" s="215">
        <v>0.38140887999999995</v>
      </c>
      <c r="AB12" s="269">
        <f t="shared" si="0"/>
        <v>1.6480000000000001</v>
      </c>
      <c r="AC12" s="300">
        <v>0.28399999999999997</v>
      </c>
      <c r="AD12" s="300">
        <v>0.40200000000000002</v>
      </c>
      <c r="AE12" s="300">
        <v>0.51300999999999986</v>
      </c>
      <c r="AF12" s="300">
        <v>0.49470000000000014</v>
      </c>
      <c r="AG12" s="269">
        <f t="shared" si="1"/>
        <v>1.69371</v>
      </c>
      <c r="AH12" s="300">
        <v>0.48099999999999998</v>
      </c>
      <c r="AI12" s="300">
        <v>0.49785983</v>
      </c>
      <c r="AJ12" s="300">
        <v>0.57114016999999995</v>
      </c>
      <c r="AK12" s="300">
        <v>0.62900000000000011</v>
      </c>
      <c r="AL12" s="269">
        <f t="shared" si="2"/>
        <v>2.1789999999999998</v>
      </c>
      <c r="AM12" s="300">
        <v>0.65688000000000002</v>
      </c>
      <c r="AN12" s="300">
        <v>0.68011999999999995</v>
      </c>
      <c r="AO12" s="168">
        <v>0.72964035999999999</v>
      </c>
      <c r="AP12" s="168">
        <v>0.79235964000000003</v>
      </c>
      <c r="AQ12" s="269">
        <f t="shared" si="3"/>
        <v>2.859</v>
      </c>
      <c r="AR12" s="300">
        <v>0.70719303</v>
      </c>
      <c r="AS12" s="300">
        <v>0.68580697000000002</v>
      </c>
      <c r="AT12" s="168">
        <v>0.64029605000000012</v>
      </c>
      <c r="AU12" s="168">
        <v>0.78535358999999971</v>
      </c>
      <c r="AV12" s="269">
        <f t="shared" si="4"/>
        <v>2.8186496399999998</v>
      </c>
      <c r="AW12" s="300">
        <v>0.75098571000000003</v>
      </c>
      <c r="AX12" s="300">
        <v>0.64390355999999993</v>
      </c>
      <c r="AY12" s="300">
        <v>0.76491840000000011</v>
      </c>
      <c r="AZ12" s="168">
        <v>0.79346208000000029</v>
      </c>
      <c r="BA12" s="269">
        <f t="shared" si="5"/>
        <v>2.9532697500000005</v>
      </c>
      <c r="BB12" s="168">
        <v>0.75412119</v>
      </c>
      <c r="BC12" s="168">
        <v>0.72988191000000024</v>
      </c>
      <c r="BD12" s="168">
        <v>0.77900000000000003</v>
      </c>
      <c r="BE12" s="168">
        <v>0.86299999999999999</v>
      </c>
      <c r="BF12" s="485">
        <f t="shared" si="6"/>
        <v>3.1260031000000001</v>
      </c>
    </row>
    <row r="13" spans="2:58" s="255" customFormat="1">
      <c r="B13" s="255" t="s">
        <v>164</v>
      </c>
      <c r="C13" s="281" t="s">
        <v>349</v>
      </c>
      <c r="D13" s="106">
        <v>2.2782543424999999</v>
      </c>
      <c r="E13" s="106">
        <v>2.1724150250000003</v>
      </c>
      <c r="F13" s="106">
        <v>2.0860991750000002</v>
      </c>
      <c r="G13" s="106">
        <v>2.3358061275000002</v>
      </c>
      <c r="H13" s="269">
        <f>SUM(D13:G13)</f>
        <v>8.8725746700000006</v>
      </c>
      <c r="I13" s="106">
        <v>2.4759466474999994</v>
      </c>
      <c r="J13" s="106">
        <v>2.0541387799999997</v>
      </c>
      <c r="K13" s="106">
        <v>1.9798618725000001</v>
      </c>
      <c r="L13" s="106">
        <v>2.6819279549999999</v>
      </c>
      <c r="M13" s="269">
        <f>SUM(I13:L13)</f>
        <v>9.1918752549999994</v>
      </c>
      <c r="N13" s="106">
        <v>2.7004216000000003</v>
      </c>
      <c r="O13" s="106">
        <v>2.9598945400000001</v>
      </c>
      <c r="P13" s="106">
        <v>2.6928598849999998</v>
      </c>
      <c r="Q13" s="106">
        <v>3.0817287874999995</v>
      </c>
      <c r="R13" s="269">
        <f>SUM(N13:Q13)</f>
        <v>11.434904812499999</v>
      </c>
      <c r="S13" s="145">
        <v>3.1015981575000002</v>
      </c>
      <c r="T13" s="145">
        <v>3.1901687025000007</v>
      </c>
      <c r="U13" s="145">
        <v>3.0171195124999999</v>
      </c>
      <c r="V13" s="106">
        <v>3.3660500600000001</v>
      </c>
      <c r="W13" s="269">
        <f>SUM(S13:V13)</f>
        <v>12.674936432500001</v>
      </c>
      <c r="X13" s="145">
        <v>3.3570000000000002</v>
      </c>
      <c r="Y13" s="145">
        <v>2.972</v>
      </c>
      <c r="Z13" s="145">
        <v>3.3119999999999998</v>
      </c>
      <c r="AA13" s="216">
        <v>3.484</v>
      </c>
      <c r="AB13" s="269">
        <f t="shared" si="0"/>
        <v>13.125</v>
      </c>
      <c r="AC13" s="300">
        <v>3.5139999999999998</v>
      </c>
      <c r="AD13" s="300">
        <v>2.9590000000000001</v>
      </c>
      <c r="AE13" s="300">
        <v>2.7804625000000001</v>
      </c>
      <c r="AF13" s="300">
        <v>2.9946400000000022</v>
      </c>
      <c r="AG13" s="269">
        <f t="shared" si="1"/>
        <v>12.248102500000002</v>
      </c>
      <c r="AH13" s="300">
        <v>3.0670000000000002</v>
      </c>
      <c r="AI13" s="300">
        <v>3.1693633224999997</v>
      </c>
      <c r="AJ13" s="300">
        <v>2.8736366774999995</v>
      </c>
      <c r="AK13" s="300">
        <v>3.4910000000000014</v>
      </c>
      <c r="AL13" s="269">
        <f t="shared" si="2"/>
        <v>12.601000000000001</v>
      </c>
      <c r="AM13" s="300">
        <v>3.274</v>
      </c>
      <c r="AN13" s="300">
        <v>3.0510000000000002</v>
      </c>
      <c r="AO13" s="168">
        <v>2.66983367</v>
      </c>
      <c r="AP13" s="168">
        <v>3.1881663300000005</v>
      </c>
      <c r="AQ13" s="269">
        <f t="shared" si="3"/>
        <v>12.183</v>
      </c>
      <c r="AR13" s="300">
        <v>3.387</v>
      </c>
      <c r="AS13" s="300">
        <v>3.2965594374999996</v>
      </c>
      <c r="AT13" s="168">
        <v>3.2808974549999994</v>
      </c>
      <c r="AU13" s="168">
        <v>3.2063761125000014</v>
      </c>
      <c r="AV13" s="269">
        <f t="shared" si="4"/>
        <v>13.170833005</v>
      </c>
      <c r="AW13" s="300">
        <v>3.5680000000000001</v>
      </c>
      <c r="AX13" s="300">
        <v>3.3230654549999996</v>
      </c>
      <c r="AY13" s="300">
        <v>3.1682664549999999</v>
      </c>
      <c r="AZ13" s="461">
        <v>3.0146680899999994</v>
      </c>
      <c r="BA13" s="269">
        <f t="shared" si="5"/>
        <v>13.073999999999998</v>
      </c>
      <c r="BB13" s="461">
        <v>3.7035637499999998</v>
      </c>
      <c r="BC13" s="168">
        <v>3.7714162499999997</v>
      </c>
      <c r="BD13" s="168">
        <v>4.0419999999999998</v>
      </c>
      <c r="BE13" s="168">
        <v>3.117</v>
      </c>
      <c r="BF13" s="485">
        <f>SUM(BB13:BE13)</f>
        <v>14.633980000000001</v>
      </c>
    </row>
    <row r="14" spans="2:58">
      <c r="B14" s="260"/>
      <c r="C14" s="100" t="s">
        <v>349</v>
      </c>
      <c r="D14" s="65">
        <f>SUM(D10:D13)</f>
        <v>17.289254342499998</v>
      </c>
      <c r="E14" s="65">
        <f t="shared" ref="E14:Z14" si="7">SUM(E10:E13)</f>
        <v>16.587415024999999</v>
      </c>
      <c r="F14" s="65">
        <f t="shared" si="7"/>
        <v>16.163099175000003</v>
      </c>
      <c r="G14" s="65">
        <f t="shared" si="7"/>
        <v>16.217806127500001</v>
      </c>
      <c r="H14" s="103">
        <f t="shared" si="7"/>
        <v>66.257574669999997</v>
      </c>
      <c r="I14" s="65">
        <f t="shared" si="7"/>
        <v>16.017946647500001</v>
      </c>
      <c r="J14" s="65">
        <f t="shared" si="7"/>
        <v>15.172138780000001</v>
      </c>
      <c r="K14" s="65">
        <f t="shared" si="7"/>
        <v>15.2048618725</v>
      </c>
      <c r="L14" s="65">
        <f t="shared" si="7"/>
        <v>15.994627955000002</v>
      </c>
      <c r="M14" s="103">
        <f t="shared" si="7"/>
        <v>62.389575254999997</v>
      </c>
      <c r="N14" s="65">
        <f t="shared" si="7"/>
        <v>16.315421600000001</v>
      </c>
      <c r="O14" s="65">
        <f t="shared" si="7"/>
        <v>17.091894539999998</v>
      </c>
      <c r="P14" s="65">
        <f t="shared" si="7"/>
        <v>17.052859885</v>
      </c>
      <c r="Q14" s="65">
        <f t="shared" si="7"/>
        <v>17.4037287875</v>
      </c>
      <c r="R14" s="103">
        <f t="shared" si="7"/>
        <v>67.863904812499996</v>
      </c>
      <c r="S14" s="65">
        <f t="shared" si="7"/>
        <v>16.710839337500001</v>
      </c>
      <c r="T14" s="65">
        <f t="shared" si="7"/>
        <v>16.950861352500002</v>
      </c>
      <c r="U14" s="65">
        <f t="shared" si="7"/>
        <v>17.0566205125</v>
      </c>
      <c r="V14" s="65">
        <f t="shared" si="7"/>
        <v>17.242205510000002</v>
      </c>
      <c r="W14" s="103">
        <f t="shared" si="7"/>
        <v>67.960526712499998</v>
      </c>
      <c r="X14" s="65">
        <f t="shared" si="7"/>
        <v>16.804108100000001</v>
      </c>
      <c r="Y14" s="65">
        <f t="shared" si="7"/>
        <v>16.655999999999999</v>
      </c>
      <c r="Z14" s="65">
        <f t="shared" si="7"/>
        <v>16.862971019999996</v>
      </c>
      <c r="AA14" s="301">
        <v>17.012920880000003</v>
      </c>
      <c r="AB14" s="103">
        <f t="shared" si="0"/>
        <v>67.335999999999999</v>
      </c>
      <c r="AC14" s="301">
        <f>SUM(AC10:AC13)</f>
        <v>16.158000000000001</v>
      </c>
      <c r="AD14" s="301">
        <f>SUM(AD10:AD13)</f>
        <v>16.277000000000001</v>
      </c>
      <c r="AE14" s="301">
        <f t="shared" ref="AE14:AF14" si="8">SUM(AE10:AE13)</f>
        <v>15.580472499999999</v>
      </c>
      <c r="AF14" s="301">
        <f t="shared" si="8"/>
        <v>16.165840000000003</v>
      </c>
      <c r="AG14" s="103">
        <f t="shared" si="1"/>
        <v>64.181312500000004</v>
      </c>
      <c r="AH14" s="301">
        <f>SUM(AH10:AH13)</f>
        <v>15.831</v>
      </c>
      <c r="AI14" s="301">
        <f>SUM(AI10:AI13)</f>
        <v>16.0231281525</v>
      </c>
      <c r="AJ14" s="301">
        <f>SUM(AJ10:AJ13)</f>
        <v>16.115871847499999</v>
      </c>
      <c r="AK14" s="301">
        <f t="shared" ref="AK14" si="9">SUM(AK10:AK13)</f>
        <v>16.739999999999995</v>
      </c>
      <c r="AL14" s="301">
        <f>SUM(AL10:AL13)</f>
        <v>64.709999999999994</v>
      </c>
      <c r="AM14" s="301">
        <f>SUM(AM10:AM13)</f>
        <v>16.04025</v>
      </c>
      <c r="AN14" s="301">
        <f>SUM(AN10:AN13)</f>
        <v>16.444749999999999</v>
      </c>
      <c r="AO14" s="301">
        <f>SUM(AO10:AO13)</f>
        <v>15.70826903</v>
      </c>
      <c r="AP14" s="301">
        <f t="shared" ref="AP14" si="10">SUM(AP10:AP13)</f>
        <v>17.122231970000001</v>
      </c>
      <c r="AQ14" s="405">
        <f>SUM(AQ10:AQ13)</f>
        <v>65.315501000000012</v>
      </c>
      <c r="AR14" s="301">
        <f>SUM(AR10:AR13)</f>
        <v>16.764075030000001</v>
      </c>
      <c r="AS14" s="301">
        <f>SUM(AS10:AS13)</f>
        <v>17.309425407499997</v>
      </c>
      <c r="AT14" s="301">
        <f>SUM(AT10:AT13)</f>
        <v>17.297165005000004</v>
      </c>
      <c r="AU14" s="301">
        <f>SUM(AU10:AU13)</f>
        <v>18.2100487025</v>
      </c>
      <c r="AV14" s="405">
        <f t="shared" si="4"/>
        <v>69.580714145000002</v>
      </c>
      <c r="AW14" s="301">
        <f>SUM(AW10:AW13)</f>
        <v>18.081491710000002</v>
      </c>
      <c r="AX14" s="301">
        <f>SUM(AX10:AX13)</f>
        <v>17.033105514999999</v>
      </c>
      <c r="AY14" s="301">
        <f>SUM(AY10:AY13)</f>
        <v>17.673553854999902</v>
      </c>
      <c r="AZ14" s="301">
        <f>SUM(AZ10:AZ13)</f>
        <v>17.520514670000001</v>
      </c>
      <c r="BA14" s="405">
        <f>SUM(AW14:AZ14)</f>
        <v>70.308665749999903</v>
      </c>
      <c r="BB14" s="301">
        <f>SUM(BB10:BB13)</f>
        <v>17.79202394</v>
      </c>
      <c r="BC14" s="301">
        <f>SUM(BC10:BC13)</f>
        <v>18.239784659999998</v>
      </c>
      <c r="BD14" s="301">
        <f>SUM(BD10:BD13)</f>
        <v>18.213999999999999</v>
      </c>
      <c r="BE14" s="301">
        <f>SUM(BE10:BE13)</f>
        <v>18.384499999999999</v>
      </c>
      <c r="BF14" s="405">
        <f>SUM(BF10:BF13)</f>
        <v>72.630308600000006</v>
      </c>
    </row>
    <row r="15" spans="2:58">
      <c r="B15" s="28" t="s">
        <v>454</v>
      </c>
      <c r="C15" s="281" t="s">
        <v>349</v>
      </c>
      <c r="D15" s="146">
        <v>1.1060000000000001</v>
      </c>
      <c r="E15" s="146">
        <v>0.79700000000000004</v>
      </c>
      <c r="F15" s="146">
        <v>0.81200000000000006</v>
      </c>
      <c r="G15" s="146">
        <v>0.90100000000000002</v>
      </c>
      <c r="H15" s="147">
        <f>SUM(D15:G15)</f>
        <v>3.6159999999999997</v>
      </c>
      <c r="I15" s="146">
        <v>0.80800000000000005</v>
      </c>
      <c r="J15" s="146">
        <v>0.81100000000000005</v>
      </c>
      <c r="K15" s="146">
        <v>0.9</v>
      </c>
      <c r="L15" s="146">
        <v>0.85799999999999998</v>
      </c>
      <c r="M15" s="147">
        <f>SUM(I15:L15)</f>
        <v>3.3770000000000002</v>
      </c>
      <c r="N15" s="146">
        <v>0.64900000000000002</v>
      </c>
      <c r="O15" s="146">
        <v>0.497</v>
      </c>
      <c r="P15" s="146">
        <v>0.45300000000000001</v>
      </c>
      <c r="Q15" s="146">
        <v>0.51</v>
      </c>
      <c r="R15" s="147">
        <f>SUM(N15:Q15)</f>
        <v>2.109</v>
      </c>
      <c r="S15" s="148">
        <v>0.30099999999999999</v>
      </c>
      <c r="T15" s="148">
        <v>0.32100000000000001</v>
      </c>
      <c r="U15" s="148">
        <v>0.23899999999999999</v>
      </c>
      <c r="V15" s="146">
        <v>0.16900000000000001</v>
      </c>
      <c r="W15" s="147">
        <f>SUM(S15:V15)</f>
        <v>1.03</v>
      </c>
      <c r="X15" s="148">
        <v>0.21295</v>
      </c>
      <c r="Y15" s="145">
        <v>0.27600000000000002</v>
      </c>
      <c r="Z15" s="145">
        <v>0.15472500700000005</v>
      </c>
      <c r="AA15" s="216">
        <v>0.20332499300000001</v>
      </c>
      <c r="AB15" s="147">
        <f t="shared" si="0"/>
        <v>0.84699999999999998</v>
      </c>
      <c r="AC15" s="310">
        <v>0.186</v>
      </c>
      <c r="AD15" s="300">
        <v>0.223</v>
      </c>
      <c r="AE15" s="300">
        <v>0.39100000000000013</v>
      </c>
      <c r="AF15" s="300">
        <v>0.25099999999999978</v>
      </c>
      <c r="AG15" s="147">
        <f t="shared" si="1"/>
        <v>1.0509999999999999</v>
      </c>
      <c r="AH15" s="300">
        <v>0.39300000000000002</v>
      </c>
      <c r="AI15" s="300">
        <v>0.33346142199999995</v>
      </c>
      <c r="AJ15" s="300">
        <v>0.26853857800000003</v>
      </c>
      <c r="AK15" s="300">
        <v>0.32900000000000007</v>
      </c>
      <c r="AL15" s="147">
        <f t="shared" si="2"/>
        <v>1.3240000000000001</v>
      </c>
      <c r="AM15" s="300">
        <v>0.47799999999999998</v>
      </c>
      <c r="AN15" s="300">
        <v>0.57499999999999996</v>
      </c>
      <c r="AO15" s="168">
        <v>0.52367940000000002</v>
      </c>
      <c r="AP15" s="168">
        <v>0.35002913499999999</v>
      </c>
      <c r="AQ15" s="147">
        <f>SUM(AM15:AP15)</f>
        <v>1.9267085349999999</v>
      </c>
      <c r="AR15" s="300">
        <v>0.38485245200000001</v>
      </c>
      <c r="AS15" s="300">
        <v>0.39341648999999995</v>
      </c>
      <c r="AT15" s="168">
        <v>0.43457973300000002</v>
      </c>
      <c r="AU15" s="168">
        <v>0.36124363700000012</v>
      </c>
      <c r="AV15" s="269">
        <f>SUM(AR15:AU15)</f>
        <v>1.5740923120000001</v>
      </c>
      <c r="AW15" s="300">
        <v>0.45600992600000001</v>
      </c>
      <c r="AX15" s="300">
        <v>0.49681321000000001</v>
      </c>
      <c r="AY15" s="300">
        <v>0.50995460499999989</v>
      </c>
      <c r="AZ15" s="168">
        <v>0.3928363469999997</v>
      </c>
      <c r="BA15" s="269">
        <f>SUM(AW15:AZ15)</f>
        <v>1.8556140879999998</v>
      </c>
      <c r="BB15" s="168">
        <v>0.330956902</v>
      </c>
      <c r="BC15" s="168">
        <v>0.47448880399999999</v>
      </c>
      <c r="BD15" s="168">
        <v>0.61499999999999999</v>
      </c>
      <c r="BE15" s="168">
        <v>0.49249999999999999</v>
      </c>
      <c r="BF15" s="485">
        <f>SUM(BB15:BE15)</f>
        <v>1.9129457059999999</v>
      </c>
    </row>
    <row r="16" spans="2:58">
      <c r="H16" s="269"/>
      <c r="I16" s="64"/>
      <c r="J16" s="64"/>
      <c r="K16" s="64"/>
      <c r="L16" s="64"/>
      <c r="M16" s="269"/>
      <c r="N16" s="64"/>
      <c r="O16" s="64"/>
      <c r="P16" s="64"/>
      <c r="Q16" s="64"/>
      <c r="R16" s="269"/>
      <c r="V16" s="64"/>
      <c r="W16" s="269"/>
      <c r="AA16" s="168"/>
      <c r="AB16" s="269"/>
      <c r="AC16" s="269"/>
      <c r="AD16" s="269"/>
      <c r="AE16" s="326"/>
      <c r="AF16" s="326"/>
      <c r="AG16" s="269"/>
      <c r="AR16" s="325"/>
      <c r="AT16" s="168"/>
    </row>
    <row r="17" spans="2:58">
      <c r="H17" s="269"/>
      <c r="I17" s="64"/>
      <c r="J17" s="64"/>
      <c r="K17" s="64"/>
      <c r="L17" s="64"/>
      <c r="M17" s="269"/>
      <c r="N17" s="64"/>
      <c r="O17" s="64"/>
      <c r="P17" s="64"/>
      <c r="Q17" s="64"/>
      <c r="R17" s="269"/>
      <c r="V17" s="64"/>
      <c r="W17" s="269"/>
      <c r="AA17" s="168"/>
      <c r="AB17" s="269"/>
      <c r="AC17" s="269"/>
      <c r="AD17" s="269"/>
      <c r="AE17" s="326"/>
      <c r="AF17" s="326"/>
      <c r="AG17" s="269"/>
      <c r="AR17" s="325"/>
      <c r="AT17" s="168"/>
    </row>
    <row r="18" spans="2:58">
      <c r="B18" s="47" t="s">
        <v>170</v>
      </c>
      <c r="C18" s="79"/>
      <c r="D18" s="276" t="s">
        <v>55</v>
      </c>
      <c r="E18" s="276" t="s">
        <v>56</v>
      </c>
      <c r="F18" s="276" t="s">
        <v>57</v>
      </c>
      <c r="G18" s="276" t="s">
        <v>58</v>
      </c>
      <c r="H18" s="76">
        <v>2015</v>
      </c>
      <c r="I18" s="276" t="s">
        <v>59</v>
      </c>
      <c r="J18" s="276" t="s">
        <v>60</v>
      </c>
      <c r="K18" s="276" t="s">
        <v>61</v>
      </c>
      <c r="L18" s="276" t="s">
        <v>62</v>
      </c>
      <c r="M18" s="76">
        <v>2016</v>
      </c>
      <c r="N18" s="276" t="s">
        <v>63</v>
      </c>
      <c r="O18" s="276" t="s">
        <v>64</v>
      </c>
      <c r="P18" s="276" t="s">
        <v>65</v>
      </c>
      <c r="Q18" s="276" t="s">
        <v>66</v>
      </c>
      <c r="R18" s="76">
        <v>2017</v>
      </c>
      <c r="S18" s="276" t="s">
        <v>67</v>
      </c>
      <c r="T18" s="276" t="s">
        <v>68</v>
      </c>
      <c r="U18" s="276" t="s">
        <v>69</v>
      </c>
      <c r="V18" s="276" t="s">
        <v>70</v>
      </c>
      <c r="W18" s="76">
        <v>2018</v>
      </c>
      <c r="X18" s="276" t="s">
        <v>71</v>
      </c>
      <c r="Y18" s="276" t="s">
        <v>72</v>
      </c>
      <c r="Z18" s="276" t="s">
        <v>73</v>
      </c>
      <c r="AA18" s="276" t="s">
        <v>74</v>
      </c>
      <c r="AB18" s="76">
        <v>2019</v>
      </c>
      <c r="AC18" s="276" t="s">
        <v>75</v>
      </c>
      <c r="AD18" s="276" t="s">
        <v>76</v>
      </c>
      <c r="AE18" s="276" t="s">
        <v>77</v>
      </c>
      <c r="AF18" s="276" t="s">
        <v>78</v>
      </c>
      <c r="AG18" s="76">
        <v>2020</v>
      </c>
      <c r="AH18" s="276" t="s">
        <v>54</v>
      </c>
      <c r="AI18" s="276" t="s">
        <v>22</v>
      </c>
      <c r="AJ18" s="276" t="s">
        <v>350</v>
      </c>
      <c r="AK18" s="276" t="s">
        <v>352</v>
      </c>
      <c r="AL18" s="76">
        <v>2021</v>
      </c>
      <c r="AM18" s="276" t="s">
        <v>356</v>
      </c>
      <c r="AN18" s="276" t="s">
        <v>360</v>
      </c>
      <c r="AO18" s="276" t="s">
        <v>364</v>
      </c>
      <c r="AP18" s="276" t="s">
        <v>368</v>
      </c>
      <c r="AQ18" s="76">
        <v>2022</v>
      </c>
      <c r="AR18" s="276" t="s">
        <v>370</v>
      </c>
      <c r="AS18" s="276" t="s">
        <v>382</v>
      </c>
      <c r="AT18" s="276" t="s">
        <v>387</v>
      </c>
      <c r="AU18" s="276" t="s">
        <v>392</v>
      </c>
      <c r="AV18" s="76">
        <v>2023</v>
      </c>
      <c r="AW18" s="276" t="s">
        <v>400</v>
      </c>
      <c r="AX18" s="276" t="s">
        <v>404</v>
      </c>
      <c r="AY18" s="276" t="s">
        <v>428</v>
      </c>
      <c r="AZ18" s="276" t="s">
        <v>431</v>
      </c>
      <c r="BA18" s="219">
        <v>2024</v>
      </c>
      <c r="BB18" s="276" t="s">
        <v>433</v>
      </c>
      <c r="BC18" s="276" t="s">
        <v>464</v>
      </c>
      <c r="BD18" s="276" t="s">
        <v>468</v>
      </c>
      <c r="BE18" s="276" t="s">
        <v>472</v>
      </c>
      <c r="BF18" s="76">
        <v>2025</v>
      </c>
    </row>
    <row r="19" spans="2:58">
      <c r="B19" s="28" t="s">
        <v>452</v>
      </c>
      <c r="C19" s="281" t="s">
        <v>15</v>
      </c>
      <c r="D19" s="64">
        <v>94.642799999999994</v>
      </c>
      <c r="E19" s="64">
        <v>90.584400000000002</v>
      </c>
      <c r="F19" s="64">
        <v>88.927599999999998</v>
      </c>
      <c r="G19" s="64">
        <v>87.15679999999999</v>
      </c>
      <c r="H19" s="269">
        <f>SUM(D19:G19)</f>
        <v>361.31159999999994</v>
      </c>
      <c r="I19" s="64">
        <v>84.116799999999998</v>
      </c>
      <c r="J19" s="64">
        <v>82.498000000000005</v>
      </c>
      <c r="K19" s="64">
        <v>82.794399999999996</v>
      </c>
      <c r="L19" s="64">
        <v>83.447999999999993</v>
      </c>
      <c r="M19" s="269">
        <f>SUM(I19:L19)</f>
        <v>332.85719999999998</v>
      </c>
      <c r="N19" s="64">
        <v>84.891999999999996</v>
      </c>
      <c r="O19" s="64">
        <v>87.871199999999988</v>
      </c>
      <c r="P19" s="64">
        <v>89.603999999999985</v>
      </c>
      <c r="Q19" s="64">
        <v>89.459600000000009</v>
      </c>
      <c r="R19" s="269">
        <f>SUM(N19:Q19)</f>
        <v>351.82679999999999</v>
      </c>
      <c r="S19" s="137">
        <v>84.647036799999995</v>
      </c>
      <c r="T19" s="137">
        <v>85.797866800000008</v>
      </c>
      <c r="U19" s="137">
        <v>87.282207599999992</v>
      </c>
      <c r="V19" s="137">
        <v>86.619586399999989</v>
      </c>
      <c r="W19" s="269">
        <f>SUM(S19:V19)</f>
        <v>344.34669759999997</v>
      </c>
      <c r="X19" s="137">
        <v>83.936216399999992</v>
      </c>
      <c r="Y19" s="137">
        <v>84.770399999999995</v>
      </c>
      <c r="Z19" s="137">
        <v>84.67941279999998</v>
      </c>
      <c r="AA19" s="297">
        <v>84.532770799999994</v>
      </c>
      <c r="AB19" s="269">
        <f t="shared" ref="AB19:AB24" si="11">SUM(X19:AA19)</f>
        <v>337.91879999999992</v>
      </c>
      <c r="AC19" s="300">
        <v>79.875999999999991</v>
      </c>
      <c r="AD19" s="300">
        <v>83.6</v>
      </c>
      <c r="AE19" s="300">
        <v>77.763199999999998</v>
      </c>
      <c r="AF19" s="300">
        <v>80.2256</v>
      </c>
      <c r="AG19" s="269">
        <f t="shared" ref="AG19:AG24" si="12">SUM(AC19:AF19)</f>
        <v>321.46479999999997</v>
      </c>
      <c r="AH19" s="300">
        <v>77.808799999999991</v>
      </c>
      <c r="AI19" s="300">
        <v>77.444000000000003</v>
      </c>
      <c r="AJ19" s="300">
        <v>78.827199999999991</v>
      </c>
      <c r="AK19" s="215">
        <v>79.222399999999965</v>
      </c>
      <c r="AL19" s="377">
        <f t="shared" ref="AL19:AL24" si="13">SUM(AH19:AK19)</f>
        <v>313.30239999999992</v>
      </c>
      <c r="AM19" s="168">
        <v>74.160199599999999</v>
      </c>
      <c r="AN19" s="168">
        <v>77.53980039999999</v>
      </c>
      <c r="AO19" s="168">
        <v>76.331990800000014</v>
      </c>
      <c r="AP19" s="168">
        <v>80.961416799999995</v>
      </c>
      <c r="AQ19" s="269">
        <f>SUM(AM19:AP19)</f>
        <v>308.99340760000001</v>
      </c>
      <c r="AR19" s="168">
        <v>78.644800000000004</v>
      </c>
      <c r="AS19" s="168">
        <v>83.640667599999986</v>
      </c>
      <c r="AT19" s="168">
        <v>84.079180000000008</v>
      </c>
      <c r="AU19" s="168">
        <v>89.4644184</v>
      </c>
      <c r="AV19" s="269">
        <f>SUM(AR19:AU19)</f>
        <v>335.82906600000001</v>
      </c>
      <c r="AW19" s="168">
        <v>86.476645599999998</v>
      </c>
      <c r="AX19" s="168">
        <v>82.739520399999989</v>
      </c>
      <c r="AY19" s="168">
        <v>86.543707999999242</v>
      </c>
      <c r="AZ19" s="168">
        <f>AZ10*7.6</f>
        <v>85.382139199999997</v>
      </c>
      <c r="BA19" s="269">
        <f t="shared" ref="BA19:BA24" si="14">SUM(AW19:AZ19)</f>
        <v>341.14201319999921</v>
      </c>
      <c r="BB19" s="168">
        <f>BB10*7.6</f>
        <v>82.922216800000001</v>
      </c>
      <c r="BC19" s="168">
        <v>86.3180488</v>
      </c>
      <c r="BD19" s="168">
        <f>BD10*7.6</f>
        <v>83.257999999999996</v>
      </c>
      <c r="BE19" s="168">
        <f t="shared" ref="BE19:BE22" si="15">BE10*7.6</f>
        <v>90.413399999999996</v>
      </c>
      <c r="BF19" s="485">
        <f>SUM(BB19:BE19)</f>
        <v>342.91166559999999</v>
      </c>
    </row>
    <row r="20" spans="2:58">
      <c r="B20" s="369" t="s">
        <v>453</v>
      </c>
      <c r="C20" s="281" t="s">
        <v>15</v>
      </c>
      <c r="D20" s="64">
        <v>15.488799999999998</v>
      </c>
      <c r="E20" s="64">
        <v>15.237999999999998</v>
      </c>
      <c r="F20" s="64">
        <v>14.8504</v>
      </c>
      <c r="G20" s="64">
        <v>14.7288</v>
      </c>
      <c r="H20" s="269">
        <f>SUM(D20:G20)</f>
        <v>60.305999999999997</v>
      </c>
      <c r="I20" s="64">
        <v>14.2652</v>
      </c>
      <c r="J20" s="64">
        <v>13.1936</v>
      </c>
      <c r="K20" s="64">
        <v>13.4064</v>
      </c>
      <c r="L20" s="64">
        <v>12.673</v>
      </c>
      <c r="M20" s="269">
        <f>SUM(I20:L20)</f>
        <v>53.538200000000003</v>
      </c>
      <c r="N20" s="64">
        <v>14.683199999999999</v>
      </c>
      <c r="O20" s="64">
        <v>15.655999999999999</v>
      </c>
      <c r="P20" s="64">
        <v>16.3856</v>
      </c>
      <c r="Q20" s="64">
        <v>16.119599999999998</v>
      </c>
      <c r="R20" s="269">
        <f>SUM(N20:Q20)</f>
        <v>62.8444</v>
      </c>
      <c r="S20" s="137">
        <v>15.192399999999999</v>
      </c>
      <c r="T20" s="137">
        <v>14.173999999999999</v>
      </c>
      <c r="U20" s="137">
        <v>15.876399999999999</v>
      </c>
      <c r="V20" s="137">
        <v>15.547133800000008</v>
      </c>
      <c r="W20" s="269">
        <f>SUM(S20:V20)</f>
        <v>60.7899338</v>
      </c>
      <c r="X20" s="137">
        <v>15.06833</v>
      </c>
      <c r="Y20" s="137">
        <v>15.663599999999999</v>
      </c>
      <c r="Z20" s="137">
        <v>15.439749599999994</v>
      </c>
      <c r="AA20" s="297">
        <v>15.3883204</v>
      </c>
      <c r="AB20" s="269">
        <f t="shared" si="11"/>
        <v>61.559999999999988</v>
      </c>
      <c r="AC20" s="300">
        <v>14.06</v>
      </c>
      <c r="AD20" s="300">
        <v>14.561599999999999</v>
      </c>
      <c r="AE20" s="300">
        <v>15.617999999999997</v>
      </c>
      <c r="AF20" s="300">
        <v>16.115799999999997</v>
      </c>
      <c r="AG20" s="269">
        <f t="shared" si="12"/>
        <v>60.355399999999989</v>
      </c>
      <c r="AH20" s="300">
        <v>15.541999999999998</v>
      </c>
      <c r="AI20" s="300">
        <v>16.460878000000001</v>
      </c>
      <c r="AJ20" s="300">
        <v>17.473121999999996</v>
      </c>
      <c r="AK20" s="215">
        <v>16.689599999999999</v>
      </c>
      <c r="AL20" s="377">
        <f t="shared" si="13"/>
        <v>66.165599999999984</v>
      </c>
      <c r="AM20" s="168">
        <v>17.871012400000001</v>
      </c>
      <c r="AN20" s="168">
        <v>19.0919876</v>
      </c>
      <c r="AO20" s="168">
        <v>17.214851200000005</v>
      </c>
      <c r="AP20" s="168">
        <v>18.915548799999996</v>
      </c>
      <c r="AQ20" s="269">
        <f t="shared" ref="AQ20:AQ22" si="16">SUM(AM20:AP20)</f>
        <v>73.093400000000003</v>
      </c>
      <c r="AR20" s="168">
        <v>17.646303199999998</v>
      </c>
      <c r="AS20" s="168">
        <v>17.644980799999995</v>
      </c>
      <c r="AT20" s="168">
        <v>17.578203400000007</v>
      </c>
      <c r="AU20" s="168">
        <v>18.594806000000005</v>
      </c>
      <c r="AV20" s="269">
        <f t="shared" ref="AV20:AV24" si="17">SUM(AR20:AU20)</f>
        <v>71.464293400000003</v>
      </c>
      <c r="AW20" s="168">
        <v>18.118399999999998</v>
      </c>
      <c r="AX20" s="168">
        <v>16.563117000000002</v>
      </c>
      <c r="AY20" s="168">
        <v>17.883096400000003</v>
      </c>
      <c r="AZ20" s="168">
        <f t="shared" ref="AZ20:AZ24" si="18">AZ11*7.6</f>
        <v>18.831982999999997</v>
      </c>
      <c r="BA20" s="269">
        <f t="shared" si="14"/>
        <v>71.396596399999993</v>
      </c>
      <c r="BB20" s="168">
        <f t="shared" ref="BB20:BB22" si="19">BB11*7.6</f>
        <v>18.418759599999998</v>
      </c>
      <c r="BC20" s="168">
        <v>18.094448600000007</v>
      </c>
      <c r="BD20" s="168">
        <f>BD11*7.6</f>
        <v>18.5288</v>
      </c>
      <c r="BE20" s="168">
        <f t="shared" si="15"/>
        <v>19.0608</v>
      </c>
      <c r="BF20" s="485">
        <f>SUM(BB20:BE20)</f>
        <v>74.102808200000013</v>
      </c>
    </row>
    <row r="21" spans="2:58">
      <c r="B21" s="255" t="s">
        <v>455</v>
      </c>
      <c r="C21" s="281" t="s">
        <v>15</v>
      </c>
      <c r="D21" s="64">
        <v>3.952</v>
      </c>
      <c r="E21" s="64">
        <v>3.7315999999999998</v>
      </c>
      <c r="F21" s="64">
        <v>3.2071999999999998</v>
      </c>
      <c r="G21" s="64">
        <v>3.6175999999999995</v>
      </c>
      <c r="H21" s="269">
        <f>SUM(D21:G21)</f>
        <v>14.5084</v>
      </c>
      <c r="I21" s="64">
        <v>4.5371999999999995</v>
      </c>
      <c r="J21" s="64">
        <v>4.0052000000000003</v>
      </c>
      <c r="K21" s="64">
        <v>4.3091999999999997</v>
      </c>
      <c r="L21" s="64">
        <v>5.0555199999999996</v>
      </c>
      <c r="M21" s="269">
        <f>SUM(I21:L21)</f>
        <v>17.907119999999999</v>
      </c>
      <c r="N21" s="64">
        <v>3.8988</v>
      </c>
      <c r="O21" s="64">
        <v>3.8759999999999999</v>
      </c>
      <c r="P21" s="64">
        <v>3.1463999999999999</v>
      </c>
      <c r="Q21" s="64">
        <v>3.2679999999999998</v>
      </c>
      <c r="R21" s="269">
        <f>SUM(N21:Q21)</f>
        <v>14.1892</v>
      </c>
      <c r="S21" s="137">
        <v>3.5907961679999998</v>
      </c>
      <c r="T21" s="137">
        <v>4.6093973399999992</v>
      </c>
      <c r="U21" s="137">
        <v>3.5415999999999999</v>
      </c>
      <c r="V21" s="137">
        <v>3.2920612199999999</v>
      </c>
      <c r="W21" s="269">
        <f>SUM(S21:V21)</f>
        <v>15.033854727999998</v>
      </c>
      <c r="X21" s="137">
        <v>3.1934751599999998</v>
      </c>
      <c r="Y21" s="137">
        <v>3.5643999999999996</v>
      </c>
      <c r="Z21" s="137">
        <v>2.8682173520000007</v>
      </c>
      <c r="AA21" s="297">
        <v>2.8987074879999994</v>
      </c>
      <c r="AB21" s="269">
        <f t="shared" si="11"/>
        <v>12.524799999999999</v>
      </c>
      <c r="AC21" s="300">
        <v>2.1583999999999999</v>
      </c>
      <c r="AD21" s="300">
        <v>3.0552000000000001</v>
      </c>
      <c r="AE21" s="300">
        <v>3.8988759999999987</v>
      </c>
      <c r="AF21" s="300">
        <v>3.7597200000000011</v>
      </c>
      <c r="AG21" s="269">
        <f t="shared" si="12"/>
        <v>12.872195999999999</v>
      </c>
      <c r="AH21" s="300">
        <v>3.6555999999999997</v>
      </c>
      <c r="AI21" s="300">
        <v>3.7837347079999999</v>
      </c>
      <c r="AJ21" s="300">
        <v>4.3406652919999997</v>
      </c>
      <c r="AK21" s="215">
        <v>4.7804000000000002</v>
      </c>
      <c r="AL21" s="377">
        <f t="shared" si="13"/>
        <v>16.560400000000001</v>
      </c>
      <c r="AM21" s="168">
        <v>4.9922880000000003</v>
      </c>
      <c r="AN21" s="168">
        <v>5.170712</v>
      </c>
      <c r="AO21" s="168">
        <v>5.5452667359999994</v>
      </c>
      <c r="AP21" s="168">
        <v>6.0219332640000003</v>
      </c>
      <c r="AQ21" s="269">
        <f t="shared" si="16"/>
        <v>21.7302</v>
      </c>
      <c r="AR21" s="168">
        <v>5.3746670280000002</v>
      </c>
      <c r="AS21" s="168">
        <v>5.212132972</v>
      </c>
      <c r="AT21" s="168">
        <v>4.866249980000001</v>
      </c>
      <c r="AU21" s="168">
        <v>5.968687283999996</v>
      </c>
      <c r="AV21" s="269">
        <f t="shared" si="17"/>
        <v>21.421737263999997</v>
      </c>
      <c r="AW21" s="168">
        <v>5.707491396</v>
      </c>
      <c r="AX21" s="168">
        <v>4.8936670559999991</v>
      </c>
      <c r="AY21" s="168">
        <v>5.8133798400000005</v>
      </c>
      <c r="AZ21" s="168">
        <f t="shared" si="18"/>
        <v>6.0303118080000022</v>
      </c>
      <c r="BA21" s="269">
        <f t="shared" si="14"/>
        <v>22.444850100000004</v>
      </c>
      <c r="BB21" s="168">
        <f t="shared" si="19"/>
        <v>5.7313210439999995</v>
      </c>
      <c r="BC21" s="168">
        <v>5.5471025160000016</v>
      </c>
      <c r="BD21" s="168">
        <f>BD12*7.6</f>
        <v>5.9203999999999999</v>
      </c>
      <c r="BE21" s="168">
        <f t="shared" si="15"/>
        <v>6.5587999999999997</v>
      </c>
      <c r="BF21" s="485">
        <f t="shared" ref="BF21" si="20">SUM(BB21:BE21)</f>
        <v>23.757623559999999</v>
      </c>
    </row>
    <row r="22" spans="2:58" s="255" customFormat="1">
      <c r="B22" s="255" t="s">
        <v>164</v>
      </c>
      <c r="C22" s="277" t="s">
        <v>15</v>
      </c>
      <c r="D22" s="106">
        <v>17.314733002999997</v>
      </c>
      <c r="E22" s="106">
        <v>16.510354190000001</v>
      </c>
      <c r="F22" s="106">
        <v>15.854353730000001</v>
      </c>
      <c r="G22" s="106">
        <v>17.752126569000001</v>
      </c>
      <c r="H22" s="107">
        <f>SUM(D22:G22)</f>
        <v>67.431567491999999</v>
      </c>
      <c r="I22" s="106">
        <v>18.817194520999994</v>
      </c>
      <c r="J22" s="106">
        <v>15.611454727999996</v>
      </c>
      <c r="K22" s="106">
        <v>15.046950231</v>
      </c>
      <c r="L22" s="106">
        <v>20.382652457999999</v>
      </c>
      <c r="M22" s="107">
        <f>SUM(I22:L22)</f>
        <v>69.858251937999981</v>
      </c>
      <c r="N22" s="106">
        <v>20.523204160000002</v>
      </c>
      <c r="O22" s="106">
        <v>22.495198504000001</v>
      </c>
      <c r="P22" s="106">
        <v>20.465735125999998</v>
      </c>
      <c r="Q22" s="106">
        <v>23.421138784999993</v>
      </c>
      <c r="R22" s="269">
        <f>SUM(N22:Q22)</f>
        <v>86.905276575000002</v>
      </c>
      <c r="S22" s="137">
        <v>23.572145997</v>
      </c>
      <c r="T22" s="137">
        <v>24.245282139000004</v>
      </c>
      <c r="U22" s="137">
        <v>22.930108294999997</v>
      </c>
      <c r="V22" s="137">
        <v>25.581980456</v>
      </c>
      <c r="W22" s="269">
        <f>SUM(S22:V22)</f>
        <v>96.329516886999997</v>
      </c>
      <c r="X22" s="137">
        <v>25.513200000000001</v>
      </c>
      <c r="Y22" s="137">
        <v>22.587199999999999</v>
      </c>
      <c r="Z22" s="137">
        <v>25.171199999999999</v>
      </c>
      <c r="AA22" s="297">
        <v>26.478399999999997</v>
      </c>
      <c r="AB22" s="269">
        <f t="shared" si="11"/>
        <v>99.75</v>
      </c>
      <c r="AC22" s="300">
        <v>26.706399999999999</v>
      </c>
      <c r="AD22" s="300">
        <v>22.488399999999999</v>
      </c>
      <c r="AE22" s="300">
        <v>21.131515</v>
      </c>
      <c r="AF22" s="300">
        <v>22.759264000000016</v>
      </c>
      <c r="AG22" s="269">
        <f t="shared" si="12"/>
        <v>93.08557900000001</v>
      </c>
      <c r="AH22" s="300">
        <v>23.309200000000001</v>
      </c>
      <c r="AI22" s="300">
        <v>24.087161250999998</v>
      </c>
      <c r="AJ22" s="300">
        <v>21.839638748999995</v>
      </c>
      <c r="AK22" s="215">
        <v>26.531600000000008</v>
      </c>
      <c r="AL22" s="377">
        <f t="shared" si="13"/>
        <v>95.767600000000002</v>
      </c>
      <c r="AM22" s="168">
        <v>24.882400000000001</v>
      </c>
      <c r="AN22" s="168">
        <v>23.1876</v>
      </c>
      <c r="AO22" s="168">
        <v>20.290735892000001</v>
      </c>
      <c r="AP22" s="168">
        <v>24.230064108000004</v>
      </c>
      <c r="AQ22" s="269">
        <f t="shared" si="16"/>
        <v>92.590800000000016</v>
      </c>
      <c r="AR22" s="168">
        <v>25.741199999999999</v>
      </c>
      <c r="AS22" s="168">
        <v>25.053851724999994</v>
      </c>
      <c r="AT22" s="168">
        <v>24.934820657999996</v>
      </c>
      <c r="AU22" s="168">
        <v>24.368458454999999</v>
      </c>
      <c r="AV22" s="269">
        <f t="shared" si="17"/>
        <v>100.09833083799998</v>
      </c>
      <c r="AW22" s="168">
        <v>27.116799999999998</v>
      </c>
      <c r="AX22" s="168">
        <v>25.255297457999998</v>
      </c>
      <c r="AY22" s="168">
        <v>24.078825058</v>
      </c>
      <c r="AZ22" s="168">
        <f t="shared" si="18"/>
        <v>22.911477483999995</v>
      </c>
      <c r="BA22" s="269">
        <f t="shared" si="14"/>
        <v>99.36239999999998</v>
      </c>
      <c r="BB22" s="168">
        <f t="shared" si="19"/>
        <v>28.147084499999998</v>
      </c>
      <c r="BC22" s="168">
        <v>28.662763499999997</v>
      </c>
      <c r="BD22" s="168">
        <f>BD13*7.6</f>
        <v>30.719199999999997</v>
      </c>
      <c r="BE22" s="168">
        <f t="shared" si="15"/>
        <v>23.6892</v>
      </c>
      <c r="BF22" s="485">
        <f>SUM(BB22:BE22)</f>
        <v>111.21824799999999</v>
      </c>
    </row>
    <row r="23" spans="2:58">
      <c r="B23" s="260"/>
      <c r="C23" s="102" t="s">
        <v>15</v>
      </c>
      <c r="D23" s="113">
        <f>SUM(D19:D22)</f>
        <v>131.39833300299998</v>
      </c>
      <c r="E23" s="113">
        <f t="shared" ref="E23:Z23" si="21">SUM(E19:E22)</f>
        <v>126.06435419</v>
      </c>
      <c r="F23" s="113">
        <f t="shared" si="21"/>
        <v>122.83955372999999</v>
      </c>
      <c r="G23" s="113">
        <f t="shared" si="21"/>
        <v>123.25532656899998</v>
      </c>
      <c r="H23" s="114">
        <f t="shared" si="21"/>
        <v>503.55756749199992</v>
      </c>
      <c r="I23" s="113">
        <f t="shared" si="21"/>
        <v>121.73639452099999</v>
      </c>
      <c r="J23" s="113">
        <f t="shared" si="21"/>
        <v>115.30825472800001</v>
      </c>
      <c r="K23" s="113">
        <f t="shared" si="21"/>
        <v>115.556950231</v>
      </c>
      <c r="L23" s="113">
        <f t="shared" si="21"/>
        <v>121.55917245799999</v>
      </c>
      <c r="M23" s="114">
        <f t="shared" si="21"/>
        <v>474.16077193799998</v>
      </c>
      <c r="N23" s="113">
        <f t="shared" si="21"/>
        <v>123.99720416</v>
      </c>
      <c r="O23" s="113">
        <f t="shared" si="21"/>
        <v>129.898398504</v>
      </c>
      <c r="P23" s="113">
        <f t="shared" si="21"/>
        <v>129.60173512599999</v>
      </c>
      <c r="Q23" s="113">
        <f t="shared" si="21"/>
        <v>132.268338785</v>
      </c>
      <c r="R23" s="114">
        <f t="shared" si="21"/>
        <v>515.76567657500004</v>
      </c>
      <c r="S23" s="113">
        <f t="shared" si="21"/>
        <v>127.00237896499999</v>
      </c>
      <c r="T23" s="113">
        <f t="shared" si="21"/>
        <v>128.82654627900001</v>
      </c>
      <c r="U23" s="113">
        <f t="shared" si="21"/>
        <v>129.630315895</v>
      </c>
      <c r="V23" s="113">
        <f t="shared" si="21"/>
        <v>131.040761876</v>
      </c>
      <c r="W23" s="114">
        <f t="shared" si="21"/>
        <v>516.50000301499995</v>
      </c>
      <c r="X23" s="113">
        <f t="shared" si="21"/>
        <v>127.71122156</v>
      </c>
      <c r="Y23" s="113">
        <f t="shared" si="21"/>
        <v>126.5856</v>
      </c>
      <c r="Z23" s="113">
        <f t="shared" si="21"/>
        <v>128.15857975199998</v>
      </c>
      <c r="AA23" s="302">
        <v>129.29819868800001</v>
      </c>
      <c r="AB23" s="114">
        <f t="shared" si="11"/>
        <v>511.75360000000001</v>
      </c>
      <c r="AC23" s="302">
        <f>SUM(AC19:AC22)</f>
        <v>122.8008</v>
      </c>
      <c r="AD23" s="302">
        <v>123.70519999999999</v>
      </c>
      <c r="AE23" s="302">
        <f t="shared" ref="AE23:AF23" si="22">SUM(AE19:AE22)</f>
        <v>118.41159099999999</v>
      </c>
      <c r="AF23" s="302">
        <f t="shared" si="22"/>
        <v>122.86038400000001</v>
      </c>
      <c r="AG23" s="114">
        <f t="shared" si="12"/>
        <v>487.77797499999997</v>
      </c>
      <c r="AH23" s="302">
        <f>SUM(AH19:AH22)</f>
        <v>120.31559999999999</v>
      </c>
      <c r="AI23" s="302">
        <f>SUM(AI19:AI22)</f>
        <v>121.77577395899999</v>
      </c>
      <c r="AJ23" s="302">
        <f>SUM(AJ19:AJ22)</f>
        <v>122.48062604099999</v>
      </c>
      <c r="AK23" s="378">
        <f t="shared" ref="AK23" si="23">AK14*7.6</f>
        <v>127.22399999999996</v>
      </c>
      <c r="AL23" s="379">
        <f t="shared" si="13"/>
        <v>491.79599999999994</v>
      </c>
      <c r="AM23" s="302">
        <f>SUM(AM19:AM22)</f>
        <v>121.9059</v>
      </c>
      <c r="AN23" s="302">
        <f>SUM(AN19:AN22)</f>
        <v>124.99009999999998</v>
      </c>
      <c r="AO23" s="302">
        <f>SUM(AO19:AO22)</f>
        <v>119.38284462800003</v>
      </c>
      <c r="AP23" s="301">
        <f t="shared" ref="AP23" si="24">SUM(AP19:AP22)</f>
        <v>130.12896297199998</v>
      </c>
      <c r="AQ23" s="405">
        <f>SUM(AQ19:AQ22)</f>
        <v>496.40780760000007</v>
      </c>
      <c r="AR23" s="302">
        <f>SUM(AR19:AR22)</f>
        <v>127.40697022800001</v>
      </c>
      <c r="AS23" s="302">
        <f>SUM(AS19:AS22)</f>
        <v>131.55163309699998</v>
      </c>
      <c r="AT23" s="302">
        <f>SUM(AT19:AT22)</f>
        <v>131.45845403800001</v>
      </c>
      <c r="AU23" s="302">
        <f>SUM(AU19:AU22)</f>
        <v>138.396370139</v>
      </c>
      <c r="AV23" s="405">
        <f t="shared" si="17"/>
        <v>528.81342750199997</v>
      </c>
      <c r="AW23" s="302">
        <f>SUM(AW19:AW22)</f>
        <v>137.41933699599997</v>
      </c>
      <c r="AX23" s="302">
        <f>SUM(AX19:AX22)</f>
        <v>129.45160191399998</v>
      </c>
      <c r="AY23" s="302">
        <f>SUM(AY19:AY22)</f>
        <v>134.31900929799923</v>
      </c>
      <c r="AZ23" s="302">
        <f>SUM(AZ19:AZ22)</f>
        <v>133.155911492</v>
      </c>
      <c r="BA23" s="405">
        <f t="shared" si="14"/>
        <v>534.34585969999921</v>
      </c>
      <c r="BB23" s="302">
        <f>SUM(BB19:BB22)</f>
        <v>135.21938194399999</v>
      </c>
      <c r="BC23" s="302">
        <f>SUM(BC19:BC22)</f>
        <v>138.62236341599998</v>
      </c>
      <c r="BD23" s="302">
        <f>SUM(BD19:BD22)</f>
        <v>138.4264</v>
      </c>
      <c r="BE23" s="302">
        <f>SUM(BE19:BE22)</f>
        <v>139.72219999999999</v>
      </c>
      <c r="BF23" s="486">
        <f>SUM(BF19:BF22)</f>
        <v>551.99034535999999</v>
      </c>
    </row>
    <row r="24" spans="2:58">
      <c r="B24" s="28" t="s">
        <v>454</v>
      </c>
      <c r="C24" s="281" t="s">
        <v>15</v>
      </c>
      <c r="D24" s="64">
        <v>8.4055999999999997</v>
      </c>
      <c r="E24" s="64">
        <v>6.0571999999999999</v>
      </c>
      <c r="F24" s="64">
        <v>6.1711999999999998</v>
      </c>
      <c r="G24" s="64">
        <v>6.8475999999999999</v>
      </c>
      <c r="H24" s="107">
        <f>SUM(D24:G24)</f>
        <v>27.4816</v>
      </c>
      <c r="I24" s="64">
        <v>6.1408000000000005</v>
      </c>
      <c r="J24" s="64">
        <v>6.1635999999999997</v>
      </c>
      <c r="K24" s="64">
        <v>6.84</v>
      </c>
      <c r="L24" s="64">
        <v>6.5207999999999995</v>
      </c>
      <c r="M24" s="107">
        <f>SUM(I24:L24)</f>
        <v>25.665199999999999</v>
      </c>
      <c r="N24" s="64">
        <v>4.9324000000000003</v>
      </c>
      <c r="O24" s="64">
        <v>3.7771999999999997</v>
      </c>
      <c r="P24" s="64">
        <v>3.4428000000000001</v>
      </c>
      <c r="Q24" s="64">
        <v>3.8759999999999999</v>
      </c>
      <c r="R24" s="269">
        <f>SUM(N24:Q24)</f>
        <v>16.028400000000001</v>
      </c>
      <c r="S24" s="137">
        <v>2.2875999999999999</v>
      </c>
      <c r="T24" s="137">
        <v>2.4396</v>
      </c>
      <c r="U24" s="137">
        <v>1.8163999999999998</v>
      </c>
      <c r="V24" s="137">
        <v>1.2844</v>
      </c>
      <c r="W24" s="269">
        <f>SUM(S24:V24)</f>
        <v>7.8279999999999994</v>
      </c>
      <c r="X24" s="137">
        <v>1.61842</v>
      </c>
      <c r="Y24" s="137">
        <v>2.0975999999999999</v>
      </c>
      <c r="Z24" s="137">
        <v>1.1759100532000004</v>
      </c>
      <c r="AA24" s="297">
        <v>1.5452699468</v>
      </c>
      <c r="AB24" s="269">
        <f t="shared" si="11"/>
        <v>6.4372000000000007</v>
      </c>
      <c r="AC24" s="300">
        <v>1.4136</v>
      </c>
      <c r="AD24" s="300">
        <v>1.6947999999999999</v>
      </c>
      <c r="AE24" s="300">
        <v>2.9716000000000009</v>
      </c>
      <c r="AF24" s="300">
        <v>1.9075999999999982</v>
      </c>
      <c r="AG24" s="269">
        <f t="shared" si="12"/>
        <v>7.9875999999999987</v>
      </c>
      <c r="AH24" s="300">
        <v>2.9868000000000001</v>
      </c>
      <c r="AI24" s="300">
        <v>2.5343068071999997</v>
      </c>
      <c r="AJ24" s="300">
        <v>2.0408931928</v>
      </c>
      <c r="AK24" s="215">
        <v>2.5004000000000004</v>
      </c>
      <c r="AL24" s="377">
        <f t="shared" si="13"/>
        <v>10.0624</v>
      </c>
      <c r="AM24" s="168">
        <v>3.6327999999999996</v>
      </c>
      <c r="AN24" s="168">
        <v>4.3722000000000012</v>
      </c>
      <c r="AO24" s="168">
        <v>3.9799634400000001</v>
      </c>
      <c r="AP24" s="168">
        <v>2.6602214260000001</v>
      </c>
      <c r="AQ24" s="377">
        <f>SUM(AM24:AP24)</f>
        <v>14.645184866000001</v>
      </c>
      <c r="AR24" s="168">
        <v>2.9248786351999998</v>
      </c>
      <c r="AS24" s="168">
        <v>2.9899653239999995</v>
      </c>
      <c r="AT24" s="168">
        <v>3.3028059708000002</v>
      </c>
      <c r="AU24" s="168">
        <v>2.7454516412000003</v>
      </c>
      <c r="AV24" s="269">
        <f t="shared" si="17"/>
        <v>11.963101571199999</v>
      </c>
      <c r="AW24" s="168">
        <v>3.4656754375999999</v>
      </c>
      <c r="AX24" s="168">
        <v>3.775780396</v>
      </c>
      <c r="AY24" s="168">
        <v>3.875654997999999</v>
      </c>
      <c r="AZ24" s="168">
        <f t="shared" si="18"/>
        <v>2.9855562371999977</v>
      </c>
      <c r="BA24" s="269">
        <f t="shared" si="14"/>
        <v>14.102667068799995</v>
      </c>
      <c r="BB24" s="168">
        <f t="shared" ref="BB24" si="25">BB15*7.6</f>
        <v>2.5152724551999999</v>
      </c>
      <c r="BC24" s="168">
        <v>3.6061149103999997</v>
      </c>
      <c r="BD24" s="168">
        <f>BD15*7.6</f>
        <v>4.6739999999999995</v>
      </c>
      <c r="BE24" s="168">
        <f>BE15*7.6</f>
        <v>3.7429999999999999</v>
      </c>
      <c r="BF24" s="485">
        <f>BF15*7.6</f>
        <v>14.538387365599998</v>
      </c>
    </row>
    <row r="25" spans="2:58">
      <c r="D25" s="297"/>
      <c r="E25" s="297"/>
      <c r="F25" s="297"/>
      <c r="G25" s="297"/>
      <c r="H25" s="297"/>
      <c r="I25" s="297"/>
      <c r="J25" s="297"/>
      <c r="K25" s="297"/>
      <c r="L25" s="297"/>
      <c r="M25" s="297"/>
      <c r="N25" s="297"/>
      <c r="O25" s="297"/>
      <c r="P25" s="297"/>
      <c r="Q25" s="297"/>
      <c r="R25" s="297"/>
      <c r="S25" s="297"/>
      <c r="T25" s="297"/>
      <c r="U25" s="297"/>
      <c r="V25" s="297"/>
      <c r="W25" s="297"/>
      <c r="AA25" s="168"/>
      <c r="AB25" s="297"/>
      <c r="AC25" s="297"/>
      <c r="AD25" s="297"/>
      <c r="AE25" s="297"/>
      <c r="AF25" s="297"/>
      <c r="AG25" s="297"/>
      <c r="AR25" s="325"/>
      <c r="AT25" s="168"/>
    </row>
    <row r="26" spans="2:58">
      <c r="H26" s="269"/>
      <c r="I26" s="64"/>
      <c r="J26" s="64"/>
      <c r="K26" s="64"/>
      <c r="L26" s="64"/>
      <c r="M26" s="269"/>
      <c r="N26" s="64"/>
      <c r="O26" s="64"/>
      <c r="P26" s="64"/>
      <c r="Q26" s="64"/>
      <c r="R26" s="269"/>
      <c r="V26" s="64"/>
      <c r="W26" s="269"/>
      <c r="AB26" s="269"/>
      <c r="AC26" s="269"/>
      <c r="AD26" s="269"/>
      <c r="AE26" s="269"/>
      <c r="AF26" s="269"/>
      <c r="AG26" s="269"/>
      <c r="AR26" s="325"/>
      <c r="AT26" s="168"/>
    </row>
    <row r="27" spans="2:58" outlineLevel="1">
      <c r="B27" s="47" t="s">
        <v>170</v>
      </c>
      <c r="C27" s="79"/>
      <c r="D27" s="276" t="s">
        <v>55</v>
      </c>
      <c r="E27" s="276" t="s">
        <v>56</v>
      </c>
      <c r="F27" s="276" t="s">
        <v>57</v>
      </c>
      <c r="G27" s="276" t="s">
        <v>58</v>
      </c>
      <c r="H27" s="76">
        <v>2015</v>
      </c>
      <c r="I27" s="276" t="s">
        <v>59</v>
      </c>
      <c r="J27" s="276" t="s">
        <v>60</v>
      </c>
      <c r="K27" s="276" t="s">
        <v>61</v>
      </c>
      <c r="L27" s="276" t="s">
        <v>62</v>
      </c>
      <c r="M27" s="76">
        <v>2016</v>
      </c>
      <c r="N27" s="276" t="s">
        <v>63</v>
      </c>
      <c r="O27" s="276" t="s">
        <v>64</v>
      </c>
      <c r="P27" s="276" t="s">
        <v>65</v>
      </c>
      <c r="Q27" s="276" t="s">
        <v>66</v>
      </c>
      <c r="R27" s="76">
        <v>2017</v>
      </c>
      <c r="S27" s="276" t="s">
        <v>67</v>
      </c>
      <c r="T27" s="276" t="s">
        <v>68</v>
      </c>
      <c r="U27" s="276" t="s">
        <v>69</v>
      </c>
      <c r="V27" s="276" t="s">
        <v>70</v>
      </c>
      <c r="W27" s="76">
        <v>2018</v>
      </c>
      <c r="X27" s="276" t="s">
        <v>71</v>
      </c>
      <c r="Y27" s="276" t="s">
        <v>72</v>
      </c>
      <c r="Z27" s="276" t="s">
        <v>73</v>
      </c>
      <c r="AA27" s="276" t="s">
        <v>74</v>
      </c>
      <c r="AB27" s="76">
        <v>2019</v>
      </c>
      <c r="AC27" s="276" t="s">
        <v>75</v>
      </c>
      <c r="AD27" s="276" t="s">
        <v>76</v>
      </c>
      <c r="AE27" s="276" t="s">
        <v>77</v>
      </c>
      <c r="AF27" s="276" t="s">
        <v>78</v>
      </c>
      <c r="AG27" s="76">
        <v>2020</v>
      </c>
      <c r="AH27" s="276" t="s">
        <v>54</v>
      </c>
      <c r="AI27" s="276" t="s">
        <v>22</v>
      </c>
      <c r="AJ27" s="276" t="s">
        <v>350</v>
      </c>
      <c r="AK27" s="276" t="s">
        <v>352</v>
      </c>
      <c r="AL27" s="76">
        <v>2021</v>
      </c>
      <c r="AM27" s="276" t="s">
        <v>356</v>
      </c>
      <c r="AN27" s="276" t="s">
        <v>360</v>
      </c>
      <c r="AO27" s="276" t="s">
        <v>364</v>
      </c>
      <c r="AP27" s="276" t="s">
        <v>368</v>
      </c>
      <c r="AQ27" s="76">
        <v>2022</v>
      </c>
      <c r="AR27" s="276" t="s">
        <v>370</v>
      </c>
      <c r="AS27" s="276" t="s">
        <v>382</v>
      </c>
      <c r="AT27" s="276" t="s">
        <v>387</v>
      </c>
      <c r="AU27" s="276" t="s">
        <v>392</v>
      </c>
      <c r="AV27" s="76">
        <v>2023</v>
      </c>
      <c r="AW27" s="276" t="s">
        <v>400</v>
      </c>
      <c r="AX27" s="276" t="s">
        <v>404</v>
      </c>
      <c r="AY27" s="276" t="s">
        <v>428</v>
      </c>
      <c r="AZ27" s="276" t="s">
        <v>431</v>
      </c>
      <c r="BA27" s="219">
        <v>2024</v>
      </c>
      <c r="BB27" s="276" t="s">
        <v>433</v>
      </c>
      <c r="BC27" s="276" t="s">
        <v>464</v>
      </c>
      <c r="BD27" s="276" t="s">
        <v>468</v>
      </c>
      <c r="BE27" s="276" t="s">
        <v>472</v>
      </c>
      <c r="BF27" s="76">
        <v>2025</v>
      </c>
    </row>
    <row r="28" spans="2:58" outlineLevel="1">
      <c r="B28" s="66" t="s">
        <v>9</v>
      </c>
      <c r="C28" s="105" t="s">
        <v>14</v>
      </c>
      <c r="D28" s="108">
        <v>0.64359559178282588</v>
      </c>
      <c r="E28" s="108">
        <v>0.60741923173839307</v>
      </c>
      <c r="F28" s="108">
        <v>0.54963540345687256</v>
      </c>
      <c r="G28" s="108">
        <v>0.5707067527063826</v>
      </c>
      <c r="H28" s="109">
        <v>0.59367467050381439</v>
      </c>
      <c r="I28" s="108">
        <v>0.63152804007937702</v>
      </c>
      <c r="J28" s="108">
        <v>0.52144415783782117</v>
      </c>
      <c r="K28" s="108">
        <v>0.55120134814569721</v>
      </c>
      <c r="L28" s="108">
        <v>0.57530424920263235</v>
      </c>
      <c r="M28" s="109">
        <v>0.57020072803374022</v>
      </c>
      <c r="N28" s="108">
        <v>0.55149904763670887</v>
      </c>
      <c r="O28" s="108">
        <v>0.52883747517901192</v>
      </c>
      <c r="P28" s="108">
        <v>0.53235077161282784</v>
      </c>
      <c r="Q28" s="108">
        <v>0.54328601631417062</v>
      </c>
      <c r="R28" s="109">
        <v>0.54167322926562944</v>
      </c>
      <c r="S28" s="108">
        <v>0.52627683197631381</v>
      </c>
      <c r="T28" s="108">
        <v>0.53750100937433476</v>
      </c>
      <c r="U28" s="108">
        <v>0.50492483915136699</v>
      </c>
      <c r="V28" s="108">
        <v>0.51053941757325805</v>
      </c>
      <c r="W28" s="109">
        <v>0.51889892619471323</v>
      </c>
      <c r="X28" s="108">
        <v>0.53419014499276651</v>
      </c>
      <c r="Y28" s="108">
        <v>0.5</v>
      </c>
      <c r="Z28" s="108">
        <v>0.54</v>
      </c>
      <c r="AA28" s="108">
        <v>0.5</v>
      </c>
      <c r="AB28" s="109">
        <v>0.51</v>
      </c>
      <c r="AC28" s="108">
        <v>0.507778532642985</v>
      </c>
      <c r="AD28" s="108">
        <v>0.507778532642985</v>
      </c>
      <c r="AE28" s="108">
        <v>0.507778532642985</v>
      </c>
      <c r="AF28" s="108">
        <v>0.507778532642985</v>
      </c>
      <c r="AG28" s="357">
        <v>0.507778532642985</v>
      </c>
      <c r="AH28" s="108">
        <v>0.49189967664561274</v>
      </c>
      <c r="AI28" s="108">
        <v>0.48832739641900585</v>
      </c>
      <c r="AJ28" s="108">
        <v>0.47609097739616496</v>
      </c>
      <c r="AK28" s="108">
        <v>0.4840137780278167</v>
      </c>
      <c r="AL28" s="357">
        <v>0.49</v>
      </c>
      <c r="AM28" s="108">
        <v>0.45236449684142094</v>
      </c>
      <c r="AN28" s="108">
        <v>0.44</v>
      </c>
      <c r="AO28" s="108">
        <v>0.43</v>
      </c>
      <c r="AP28" s="108">
        <v>0.44662189688229348</v>
      </c>
      <c r="AQ28" s="357">
        <v>0.44662189688229348</v>
      </c>
      <c r="AR28" s="108">
        <v>0.46651249602918266</v>
      </c>
      <c r="AS28" s="108">
        <v>0.46683566172961671</v>
      </c>
      <c r="AT28" s="422">
        <v>0.46390885359113881</v>
      </c>
      <c r="AU28" s="422">
        <v>0.46645559320021435</v>
      </c>
      <c r="AV28" s="428">
        <v>0.46592815113753816</v>
      </c>
      <c r="AW28" s="422">
        <v>0.46951692770365128</v>
      </c>
      <c r="AX28" s="422">
        <v>0.46821278554981788</v>
      </c>
      <c r="AY28" s="422">
        <v>0.45966418672478931</v>
      </c>
      <c r="AZ28" s="449">
        <v>0.43480411183605971</v>
      </c>
      <c r="BA28" s="462">
        <v>0.44837035241278206</v>
      </c>
      <c r="BB28" s="449">
        <v>0.44</v>
      </c>
      <c r="BC28" s="449">
        <v>0.3448475445109907</v>
      </c>
      <c r="BD28" s="449">
        <v>0.4451731944165</v>
      </c>
      <c r="BE28" s="449">
        <v>0.45521802283680002</v>
      </c>
      <c r="BF28" s="487">
        <v>0.44892217857650002</v>
      </c>
    </row>
    <row r="29" spans="2:58" outlineLevel="1">
      <c r="B29" s="67" t="s">
        <v>10</v>
      </c>
      <c r="C29" s="105" t="s">
        <v>14</v>
      </c>
      <c r="D29" s="108">
        <v>0.12564743135864173</v>
      </c>
      <c r="E29" s="108">
        <v>0.13224192172787738</v>
      </c>
      <c r="F29" s="108">
        <v>0.13808898926654881</v>
      </c>
      <c r="G29" s="108">
        <v>0.13582514806862728</v>
      </c>
      <c r="H29" s="109">
        <v>0.13284278994712645</v>
      </c>
      <c r="I29" s="108">
        <v>0.14088183397940571</v>
      </c>
      <c r="J29" s="108">
        <v>0.14318993702490393</v>
      </c>
      <c r="K29" s="108">
        <v>0.14331943576231831</v>
      </c>
      <c r="L29" s="108">
        <v>0.13522188932491783</v>
      </c>
      <c r="M29" s="109">
        <v>0.1405750937610501</v>
      </c>
      <c r="N29" s="108">
        <v>0.17645109906892731</v>
      </c>
      <c r="O29" s="108">
        <v>0.18782718575124854</v>
      </c>
      <c r="P29" s="108">
        <v>0.19186976431664973</v>
      </c>
      <c r="Q29" s="108">
        <v>0.19041657799166692</v>
      </c>
      <c r="R29" s="109">
        <v>0.1856881845690824</v>
      </c>
      <c r="S29" s="108">
        <v>0.18638045891931904</v>
      </c>
      <c r="T29" s="108">
        <v>0.18369144711245533</v>
      </c>
      <c r="U29" s="108">
        <v>0.18419929035202659</v>
      </c>
      <c r="V29" s="108">
        <v>0.1826745165470377</v>
      </c>
      <c r="W29" s="109">
        <v>0.18439298746266403</v>
      </c>
      <c r="X29" s="108">
        <v>0.17747185695593554</v>
      </c>
      <c r="Y29" s="108">
        <v>0.19</v>
      </c>
      <c r="Z29" s="108">
        <v>0.2</v>
      </c>
      <c r="AA29" s="108">
        <v>0.18</v>
      </c>
      <c r="AB29" s="109">
        <v>0.18</v>
      </c>
      <c r="AC29" s="108">
        <v>0.19207001200942314</v>
      </c>
      <c r="AD29" s="108">
        <v>0.19207001200942314</v>
      </c>
      <c r="AE29" s="108">
        <v>0.19207001200942314</v>
      </c>
      <c r="AF29" s="108">
        <v>0.19207001200942314</v>
      </c>
      <c r="AG29" s="357">
        <v>0.19207001200942314</v>
      </c>
      <c r="AH29" s="108">
        <v>0.18909704982730782</v>
      </c>
      <c r="AI29" s="108">
        <v>0.1936493881562191</v>
      </c>
      <c r="AJ29" s="108">
        <v>0.19392242543376606</v>
      </c>
      <c r="AK29" s="108">
        <v>0.19140620808378414</v>
      </c>
      <c r="AL29" s="357">
        <v>0.19</v>
      </c>
      <c r="AM29" s="108">
        <v>0.19436869738045423</v>
      </c>
      <c r="AN29" s="108">
        <v>0.2</v>
      </c>
      <c r="AO29" s="108">
        <v>0.2</v>
      </c>
      <c r="AP29" s="108">
        <v>0.19816784512951782</v>
      </c>
      <c r="AQ29" s="357">
        <v>0.19816784512951782</v>
      </c>
      <c r="AR29" s="108">
        <v>0.19212453372166508</v>
      </c>
      <c r="AS29" s="108">
        <v>0.19137913763501924</v>
      </c>
      <c r="AT29" s="422">
        <v>0.19623476639828552</v>
      </c>
      <c r="AU29" s="422">
        <v>0.19630003920551992</v>
      </c>
      <c r="AV29" s="428">
        <v>0.19400961924012244</v>
      </c>
      <c r="AW29" s="422">
        <v>0.19823649839477514</v>
      </c>
      <c r="AX29" s="422">
        <v>0.19951909094384324</v>
      </c>
      <c r="AY29" s="422">
        <v>0.19861131726114822</v>
      </c>
      <c r="AZ29" s="449">
        <v>0.22075564404638576</v>
      </c>
      <c r="BA29" s="462">
        <v>0.21623590545806937</v>
      </c>
      <c r="BB29" s="449">
        <v>0.21</v>
      </c>
      <c r="BC29" s="449">
        <v>0.2075550406870223</v>
      </c>
      <c r="BD29" s="449">
        <v>0.20601137357589999</v>
      </c>
      <c r="BE29" s="449">
        <v>0.2059136627248</v>
      </c>
      <c r="BF29" s="487">
        <v>0.2067510576688</v>
      </c>
    </row>
    <row r="30" spans="2:58" outlineLevel="1">
      <c r="B30" s="68" t="s">
        <v>346</v>
      </c>
      <c r="C30" s="104" t="s">
        <v>14</v>
      </c>
      <c r="D30" s="110">
        <v>0.230756976858532</v>
      </c>
      <c r="E30" s="110">
        <v>0.26033884653372946</v>
      </c>
      <c r="F30" s="110">
        <v>0.3122756072765786</v>
      </c>
      <c r="G30" s="110">
        <v>0.29346809922499012</v>
      </c>
      <c r="H30" s="111">
        <v>0.27348253954905904</v>
      </c>
      <c r="I30" s="110">
        <v>0.22759012594121716</v>
      </c>
      <c r="J30" s="110">
        <v>0.33536590513727499</v>
      </c>
      <c r="K30" s="110">
        <v>0.30547921609198447</v>
      </c>
      <c r="L30" s="110">
        <v>0.28947386147244997</v>
      </c>
      <c r="M30" s="111">
        <v>0.28922417820520957</v>
      </c>
      <c r="N30" s="110">
        <v>0.27204985329436376</v>
      </c>
      <c r="O30" s="110">
        <v>0.28333533906973946</v>
      </c>
      <c r="P30" s="110">
        <v>0.2757794640705224</v>
      </c>
      <c r="Q30" s="110">
        <v>0.26629740569416233</v>
      </c>
      <c r="R30" s="111">
        <v>0.27263858616528824</v>
      </c>
      <c r="S30" s="110">
        <v>0.28734270910436716</v>
      </c>
      <c r="T30" s="110">
        <v>0.27880754351320997</v>
      </c>
      <c r="U30" s="110">
        <v>0.31087587049660631</v>
      </c>
      <c r="V30" s="110">
        <v>0.3067860658797042</v>
      </c>
      <c r="W30" s="111">
        <v>0.29670808634262269</v>
      </c>
      <c r="X30" s="110">
        <v>0.28833799805129795</v>
      </c>
      <c r="Y30" s="162">
        <v>0.31</v>
      </c>
      <c r="Z30" s="162">
        <v>0.26</v>
      </c>
      <c r="AA30" s="162">
        <v>0.32</v>
      </c>
      <c r="AB30" s="111">
        <v>0.31</v>
      </c>
      <c r="AC30" s="110">
        <v>0.30015145534759186</v>
      </c>
      <c r="AD30" s="110">
        <v>0.30015145534759186</v>
      </c>
      <c r="AE30" s="110">
        <v>0.30015145534759186</v>
      </c>
      <c r="AF30" s="110">
        <v>0.30015145534759186</v>
      </c>
      <c r="AG30" s="355">
        <v>0.30015145534759186</v>
      </c>
      <c r="AH30" s="110">
        <v>0.31900327352707941</v>
      </c>
      <c r="AI30" s="110">
        <v>0.31802321542477507</v>
      </c>
      <c r="AJ30" s="110">
        <v>0.32998659717006901</v>
      </c>
      <c r="AK30" s="110">
        <v>0.32458001388839919</v>
      </c>
      <c r="AL30" s="355">
        <v>0.32</v>
      </c>
      <c r="AM30" s="110">
        <v>0.3532668057781248</v>
      </c>
      <c r="AN30" s="110">
        <v>0.37</v>
      </c>
      <c r="AO30" s="110">
        <v>0.37</v>
      </c>
      <c r="AP30" s="110">
        <v>0.35521025798818867</v>
      </c>
      <c r="AQ30" s="355">
        <v>0.35521025798818867</v>
      </c>
      <c r="AR30" s="110">
        <v>0.34136297024915224</v>
      </c>
      <c r="AS30" s="110">
        <v>0.34178520063536399</v>
      </c>
      <c r="AT30" s="110">
        <v>0.3398563800105755</v>
      </c>
      <c r="AU30" s="110">
        <v>0.33724436759426574</v>
      </c>
      <c r="AV30" s="355">
        <v>0.34006222962233934</v>
      </c>
      <c r="AW30" s="110">
        <v>0.33224657390157358</v>
      </c>
      <c r="AX30" s="110">
        <v>0.33226812350633889</v>
      </c>
      <c r="AY30" s="110">
        <v>0.34172449601406257</v>
      </c>
      <c r="AZ30" s="463">
        <v>0.34444024411755475</v>
      </c>
      <c r="BA30" s="464">
        <v>0.33539374212914858</v>
      </c>
      <c r="BB30" s="463">
        <v>0.35</v>
      </c>
      <c r="BC30" s="463">
        <v>0.44759741480198689</v>
      </c>
      <c r="BD30" s="463">
        <v>0.34881543200769999</v>
      </c>
      <c r="BE30" s="463">
        <v>0.33886831443839999</v>
      </c>
      <c r="BF30" s="488">
        <v>0.34432676375479998</v>
      </c>
    </row>
    <row r="31" spans="2:58">
      <c r="H31" s="279"/>
      <c r="I31" s="55"/>
      <c r="J31" s="55"/>
      <c r="K31" s="55"/>
      <c r="L31" s="55"/>
      <c r="M31" s="279"/>
      <c r="N31" s="55"/>
      <c r="O31" s="55"/>
      <c r="P31" s="55"/>
      <c r="Q31" s="55"/>
      <c r="R31" s="279"/>
      <c r="V31" s="55"/>
      <c r="W31" s="279"/>
      <c r="AB31" s="279"/>
      <c r="AC31" s="279"/>
      <c r="AD31" s="279"/>
      <c r="AE31" s="279"/>
      <c r="AF31" s="279"/>
      <c r="AG31" s="279"/>
      <c r="AI31" s="268"/>
      <c r="AJ31" s="268"/>
      <c r="AR31" s="325"/>
      <c r="AT31" s="168"/>
    </row>
    <row r="32" spans="2:58">
      <c r="H32" s="279"/>
      <c r="I32" s="55"/>
      <c r="J32" s="55"/>
      <c r="K32" s="55"/>
      <c r="L32" s="55"/>
      <c r="M32" s="279"/>
      <c r="N32" s="55"/>
      <c r="O32" s="55"/>
      <c r="P32" s="55"/>
      <c r="Q32" s="55"/>
      <c r="R32" s="278"/>
      <c r="V32" s="55"/>
      <c r="W32" s="278"/>
      <c r="AB32" s="278"/>
      <c r="AC32" s="278"/>
      <c r="AD32" s="278"/>
      <c r="AE32" s="278"/>
      <c r="AF32" s="278"/>
      <c r="AG32" s="278"/>
      <c r="AR32" s="325"/>
      <c r="AT32" s="168"/>
    </row>
    <row r="33" spans="2:58">
      <c r="B33" s="47" t="s">
        <v>165</v>
      </c>
      <c r="C33" s="79"/>
      <c r="D33" s="276" t="s">
        <v>55</v>
      </c>
      <c r="E33" s="276" t="s">
        <v>56</v>
      </c>
      <c r="F33" s="276" t="s">
        <v>57</v>
      </c>
      <c r="G33" s="276" t="s">
        <v>58</v>
      </c>
      <c r="H33" s="76">
        <v>2015</v>
      </c>
      <c r="I33" s="276" t="s">
        <v>59</v>
      </c>
      <c r="J33" s="276" t="s">
        <v>60</v>
      </c>
      <c r="K33" s="276" t="s">
        <v>61</v>
      </c>
      <c r="L33" s="276" t="s">
        <v>62</v>
      </c>
      <c r="M33" s="76">
        <v>2016</v>
      </c>
      <c r="N33" s="276" t="s">
        <v>63</v>
      </c>
      <c r="O33" s="276" t="s">
        <v>64</v>
      </c>
      <c r="P33" s="276" t="s">
        <v>65</v>
      </c>
      <c r="Q33" s="276" t="s">
        <v>66</v>
      </c>
      <c r="R33" s="76">
        <v>2017</v>
      </c>
      <c r="S33" s="276" t="s">
        <v>67</v>
      </c>
      <c r="T33" s="276" t="s">
        <v>68</v>
      </c>
      <c r="U33" s="276" t="s">
        <v>69</v>
      </c>
      <c r="V33" s="276" t="s">
        <v>70</v>
      </c>
      <c r="W33" s="76">
        <v>2018</v>
      </c>
      <c r="X33" s="276" t="s">
        <v>71</v>
      </c>
      <c r="Y33" s="276" t="s">
        <v>72</v>
      </c>
      <c r="Z33" s="276" t="s">
        <v>73</v>
      </c>
      <c r="AA33" s="276" t="s">
        <v>74</v>
      </c>
      <c r="AB33" s="76">
        <v>2019</v>
      </c>
      <c r="AC33" s="276" t="s">
        <v>75</v>
      </c>
      <c r="AD33" s="276" t="s">
        <v>76</v>
      </c>
      <c r="AE33" s="276" t="s">
        <v>77</v>
      </c>
      <c r="AF33" s="276" t="s">
        <v>78</v>
      </c>
      <c r="AG33" s="76">
        <v>2020</v>
      </c>
      <c r="AH33" s="276" t="s">
        <v>54</v>
      </c>
      <c r="AI33" s="276" t="s">
        <v>22</v>
      </c>
      <c r="AJ33" s="276" t="s">
        <v>350</v>
      </c>
      <c r="AK33" s="276" t="s">
        <v>352</v>
      </c>
      <c r="AL33" s="76">
        <v>2021</v>
      </c>
      <c r="AM33" s="276" t="s">
        <v>356</v>
      </c>
      <c r="AN33" s="276" t="s">
        <v>360</v>
      </c>
      <c r="AO33" s="276" t="s">
        <v>364</v>
      </c>
      <c r="AP33" s="276" t="s">
        <v>368</v>
      </c>
      <c r="AQ33" s="76">
        <v>2022</v>
      </c>
      <c r="AR33" s="276" t="s">
        <v>370</v>
      </c>
      <c r="AS33" s="276" t="s">
        <v>382</v>
      </c>
      <c r="AT33" s="276" t="s">
        <v>387</v>
      </c>
      <c r="AU33" s="276" t="s">
        <v>392</v>
      </c>
      <c r="AV33" s="76">
        <v>2023</v>
      </c>
      <c r="AW33" s="276" t="s">
        <v>400</v>
      </c>
      <c r="AX33" s="276" t="s">
        <v>404</v>
      </c>
      <c r="AY33" s="276" t="s">
        <v>428</v>
      </c>
      <c r="AZ33" s="276" t="s">
        <v>431</v>
      </c>
      <c r="BA33" s="219">
        <v>2024</v>
      </c>
      <c r="BB33" s="276" t="s">
        <v>433</v>
      </c>
      <c r="BC33" s="276" t="s">
        <v>464</v>
      </c>
      <c r="BD33" s="276" t="s">
        <v>468</v>
      </c>
      <c r="BE33" s="276" t="s">
        <v>472</v>
      </c>
      <c r="BF33" s="76">
        <v>2025</v>
      </c>
    </row>
    <row r="34" spans="2:58">
      <c r="B34" s="252" t="s">
        <v>166</v>
      </c>
      <c r="C34" s="281" t="s">
        <v>168</v>
      </c>
      <c r="D34" s="149">
        <v>792.602079</v>
      </c>
      <c r="E34" s="149">
        <v>743.32328100000007</v>
      </c>
      <c r="F34" s="149">
        <v>591.50240699999995</v>
      </c>
      <c r="G34" s="149">
        <v>596.88789300000008</v>
      </c>
      <c r="H34" s="118">
        <v>2724</v>
      </c>
      <c r="I34" s="283">
        <v>378.65912500000002</v>
      </c>
      <c r="J34" s="283">
        <v>824.37078500000007</v>
      </c>
      <c r="K34" s="283">
        <v>872.51245700000004</v>
      </c>
      <c r="L34" s="283">
        <v>799.66598400000009</v>
      </c>
      <c r="M34" s="118">
        <v>2875</v>
      </c>
      <c r="N34" s="283">
        <v>520.73500000000001</v>
      </c>
      <c r="O34" s="283">
        <v>522.18700000000001</v>
      </c>
      <c r="P34" s="283">
        <v>633.68748999999991</v>
      </c>
      <c r="Q34" s="283">
        <v>803.54000000000008</v>
      </c>
      <c r="R34" s="118">
        <v>2480</v>
      </c>
      <c r="S34" s="283">
        <v>979</v>
      </c>
      <c r="T34" s="283">
        <v>811.64400000000001</v>
      </c>
      <c r="U34" s="283">
        <v>515.14499999999998</v>
      </c>
      <c r="V34" s="283">
        <v>432.048</v>
      </c>
      <c r="W34" s="169">
        <f>SUM(S34:V34)</f>
        <v>2737.8369999999995</v>
      </c>
      <c r="X34" s="283">
        <v>185</v>
      </c>
      <c r="Y34" s="283">
        <v>139</v>
      </c>
      <c r="Z34" s="283">
        <v>175.69499999999999</v>
      </c>
      <c r="AA34" s="283">
        <v>43.286999999999999</v>
      </c>
      <c r="AB34" s="169">
        <f>SUM(X34:AA34)</f>
        <v>542.98199999999997</v>
      </c>
      <c r="AC34" s="311">
        <v>168</v>
      </c>
      <c r="AD34" s="311">
        <v>161</v>
      </c>
      <c r="AE34" s="311">
        <v>180</v>
      </c>
      <c r="AF34" s="311">
        <v>120</v>
      </c>
      <c r="AG34" s="169">
        <f>SUM(AC34:AF34)</f>
        <v>629</v>
      </c>
      <c r="AH34" s="311">
        <v>156</v>
      </c>
      <c r="AI34" s="311">
        <v>172</v>
      </c>
      <c r="AJ34" s="311">
        <v>162.52100000000002</v>
      </c>
      <c r="AK34" s="311">
        <v>46.478999999999985</v>
      </c>
      <c r="AL34" s="169">
        <f>SUM(AH34:AK34)</f>
        <v>537</v>
      </c>
      <c r="AM34" s="311">
        <v>136</v>
      </c>
      <c r="AN34" s="311">
        <v>158</v>
      </c>
      <c r="AO34" s="311">
        <v>183</v>
      </c>
      <c r="AP34" s="304">
        <v>133</v>
      </c>
      <c r="AQ34" s="269">
        <f>SUM(AM34:AP34)</f>
        <v>610</v>
      </c>
      <c r="AR34" s="311">
        <v>30</v>
      </c>
      <c r="AS34" s="311">
        <v>208</v>
      </c>
      <c r="AT34" s="168">
        <v>184</v>
      </c>
      <c r="AU34" s="304">
        <v>311</v>
      </c>
      <c r="AV34" s="269">
        <f>SUM(AR34:AU34)</f>
        <v>733</v>
      </c>
      <c r="AW34" s="252">
        <v>563</v>
      </c>
      <c r="AX34" s="252">
        <v>535</v>
      </c>
      <c r="AY34" s="252">
        <v>535</v>
      </c>
      <c r="AZ34" s="252">
        <v>450</v>
      </c>
      <c r="BA34" s="269">
        <f>SUM(AW34:AZ34)</f>
        <v>2083</v>
      </c>
      <c r="BB34" s="168">
        <v>456</v>
      </c>
      <c r="BC34" s="168">
        <v>526</v>
      </c>
      <c r="BD34" s="168">
        <v>421</v>
      </c>
      <c r="BE34" s="168">
        <v>546</v>
      </c>
      <c r="BF34" s="485">
        <f>SUM(BB34:BE34)</f>
        <v>1949</v>
      </c>
    </row>
    <row r="35" spans="2:58">
      <c r="B35" s="252" t="s">
        <v>167</v>
      </c>
      <c r="C35" s="281" t="s">
        <v>168</v>
      </c>
      <c r="D35" s="149">
        <v>897.07772999999997</v>
      </c>
      <c r="E35" s="149">
        <v>980.48158100000001</v>
      </c>
      <c r="F35" s="149">
        <v>1355.542839</v>
      </c>
      <c r="G35" s="149">
        <v>1075.0999999999999</v>
      </c>
      <c r="H35" s="118">
        <v>4308</v>
      </c>
      <c r="I35" s="283">
        <v>1050.4796999999999</v>
      </c>
      <c r="J35" s="283">
        <v>1129.6165000000001</v>
      </c>
      <c r="K35" s="283">
        <v>886.548</v>
      </c>
      <c r="L35" s="283">
        <v>1139.8399999999999</v>
      </c>
      <c r="M35" s="118">
        <v>4206</v>
      </c>
      <c r="N35" s="283">
        <v>978.78</v>
      </c>
      <c r="O35" s="283">
        <v>1074.0609999999999</v>
      </c>
      <c r="P35" s="283">
        <v>1275.7740000000001</v>
      </c>
      <c r="Q35" s="283">
        <v>1142.5389999999995</v>
      </c>
      <c r="R35" s="118">
        <v>4471</v>
      </c>
      <c r="S35" s="283">
        <v>734.12899999999991</v>
      </c>
      <c r="T35" s="283">
        <v>921.08799999999997</v>
      </c>
      <c r="U35" s="283">
        <v>996.92860000000007</v>
      </c>
      <c r="V35" s="283">
        <v>1686.566</v>
      </c>
      <c r="W35" s="169">
        <f>SUM(S35:V35)</f>
        <v>4338.7115999999996</v>
      </c>
      <c r="X35" s="283">
        <v>2671</v>
      </c>
      <c r="Y35" s="170">
        <v>2494</v>
      </c>
      <c r="Z35" s="170">
        <v>2707.1415999999999</v>
      </c>
      <c r="AA35" s="170">
        <v>2313.7330000000002</v>
      </c>
      <c r="AB35" s="169">
        <f>SUM(X35:AA35)</f>
        <v>10185.874599999999</v>
      </c>
      <c r="AC35" s="311">
        <v>2191</v>
      </c>
      <c r="AD35" s="311">
        <v>2374</v>
      </c>
      <c r="AE35" s="311">
        <v>2136</v>
      </c>
      <c r="AF35" s="311">
        <v>1660</v>
      </c>
      <c r="AG35" s="169">
        <f>SUM(AC35:AF35)</f>
        <v>8361</v>
      </c>
      <c r="AH35" s="311">
        <v>2340</v>
      </c>
      <c r="AI35" s="311">
        <v>2427</v>
      </c>
      <c r="AJ35" s="311">
        <v>2468</v>
      </c>
      <c r="AK35" s="311">
        <v>2083</v>
      </c>
      <c r="AL35" s="169">
        <f>SUM(AH35:AK35)</f>
        <v>9318</v>
      </c>
      <c r="AM35" s="311">
        <v>2133</v>
      </c>
      <c r="AN35" s="311">
        <v>2246</v>
      </c>
      <c r="AO35" s="311">
        <v>2036</v>
      </c>
      <c r="AP35" s="304">
        <v>2318</v>
      </c>
      <c r="AQ35" s="269">
        <f>SUM(AM35:AP35)</f>
        <v>8733</v>
      </c>
      <c r="AR35" s="311">
        <v>2064</v>
      </c>
      <c r="AS35" s="311">
        <v>2933</v>
      </c>
      <c r="AT35" s="168">
        <v>2581</v>
      </c>
      <c r="AU35" s="304">
        <v>2467</v>
      </c>
      <c r="AV35" s="269">
        <f>SUM(AR35:AU35)</f>
        <v>10045</v>
      </c>
      <c r="AW35" s="252">
        <v>2897</v>
      </c>
      <c r="AX35" s="252">
        <v>2623</v>
      </c>
      <c r="AY35" s="252">
        <v>3256</v>
      </c>
      <c r="AZ35" s="252">
        <v>2310</v>
      </c>
      <c r="BA35" s="269">
        <f>SUM(AW35:AZ35)</f>
        <v>11086</v>
      </c>
      <c r="BB35" s="168">
        <v>2672</v>
      </c>
      <c r="BC35" s="168">
        <v>1930</v>
      </c>
      <c r="BD35" s="168">
        <v>2252</v>
      </c>
      <c r="BE35" s="168">
        <v>1898</v>
      </c>
      <c r="BF35" s="485">
        <f>SUM(BB35:BE35)</f>
        <v>8752</v>
      </c>
    </row>
    <row r="36" spans="2:58">
      <c r="B36" s="260"/>
      <c r="C36" s="115" t="s">
        <v>168</v>
      </c>
      <c r="D36" s="150">
        <f>SUM(D34:D35)</f>
        <v>1689.679809</v>
      </c>
      <c r="E36" s="150">
        <f>SUM(E34:E35)</f>
        <v>1723.804862</v>
      </c>
      <c r="F36" s="150">
        <f>SUM(F34:F35)</f>
        <v>1947.0452459999999</v>
      </c>
      <c r="G36" s="150">
        <f>SUM(G34:G35)</f>
        <v>1671.987893</v>
      </c>
      <c r="H36" s="120">
        <f>SUM(H34:H35)</f>
        <v>7032</v>
      </c>
      <c r="I36" s="284">
        <f t="shared" ref="I36:Z36" si="26">SUM(I34:I35)</f>
        <v>1429.138825</v>
      </c>
      <c r="J36" s="284">
        <f t="shared" si="26"/>
        <v>1953.9872850000002</v>
      </c>
      <c r="K36" s="284">
        <f t="shared" si="26"/>
        <v>1759.060457</v>
      </c>
      <c r="L36" s="284">
        <f t="shared" si="26"/>
        <v>1939.5059839999999</v>
      </c>
      <c r="M36" s="120">
        <f t="shared" si="26"/>
        <v>7081</v>
      </c>
      <c r="N36" s="284">
        <f t="shared" si="26"/>
        <v>1499.5149999999999</v>
      </c>
      <c r="O36" s="284">
        <f t="shared" si="26"/>
        <v>1596.248</v>
      </c>
      <c r="P36" s="284">
        <f t="shared" si="26"/>
        <v>1909.4614900000001</v>
      </c>
      <c r="Q36" s="284">
        <f t="shared" si="26"/>
        <v>1946.0789999999997</v>
      </c>
      <c r="R36" s="120">
        <f t="shared" si="26"/>
        <v>6951</v>
      </c>
      <c r="S36" s="284">
        <f t="shared" si="26"/>
        <v>1713.1289999999999</v>
      </c>
      <c r="T36" s="284">
        <f t="shared" si="26"/>
        <v>1732.732</v>
      </c>
      <c r="U36" s="284">
        <f t="shared" si="26"/>
        <v>1512.0736000000002</v>
      </c>
      <c r="V36" s="284">
        <f t="shared" si="26"/>
        <v>2118.614</v>
      </c>
      <c r="W36" s="120">
        <f t="shared" si="26"/>
        <v>7076.5485999999992</v>
      </c>
      <c r="X36" s="284">
        <f t="shared" si="26"/>
        <v>2856</v>
      </c>
      <c r="Y36" s="284">
        <f t="shared" si="26"/>
        <v>2633</v>
      </c>
      <c r="Z36" s="284">
        <f t="shared" si="26"/>
        <v>2882.8366000000001</v>
      </c>
      <c r="AA36" s="284">
        <v>2357.02</v>
      </c>
      <c r="AB36" s="120">
        <f>SUM(X36:AA36)</f>
        <v>10728.856600000001</v>
      </c>
      <c r="AC36" s="284">
        <f>SUM(AC34:AC35)</f>
        <v>2359</v>
      </c>
      <c r="AD36" s="284">
        <f>SUM(AD34:AD35)</f>
        <v>2535</v>
      </c>
      <c r="AE36" s="284">
        <f t="shared" ref="AE36:AF36" si="27">SUM(AE34:AE35)</f>
        <v>2316</v>
      </c>
      <c r="AF36" s="284">
        <f t="shared" si="27"/>
        <v>1780</v>
      </c>
      <c r="AG36" s="120">
        <f>SUM(AC36:AF36)</f>
        <v>8990</v>
      </c>
      <c r="AH36" s="284">
        <f>SUM(AH34:AH35)</f>
        <v>2496</v>
      </c>
      <c r="AI36" s="284">
        <f>SUM(AI34:AI35)</f>
        <v>2599</v>
      </c>
      <c r="AJ36" s="284">
        <f>SUM(AJ34:AJ35)</f>
        <v>2630.5210000000002</v>
      </c>
      <c r="AK36" s="284">
        <f>SUM(AK34:AK35)</f>
        <v>2129.4789999999998</v>
      </c>
      <c r="AL36" s="120">
        <f>SUM(AH36:AK36)</f>
        <v>9855</v>
      </c>
      <c r="AM36" s="284">
        <f>SUM(AM34:AM35)</f>
        <v>2269</v>
      </c>
      <c r="AN36" s="284">
        <f>SUM(AN34:AN35)</f>
        <v>2404</v>
      </c>
      <c r="AO36" s="284">
        <f>SUM(AO34:AO35)</f>
        <v>2219</v>
      </c>
      <c r="AP36" s="284">
        <f t="shared" ref="AP36" si="28">SUM(AP34:AP35)</f>
        <v>2451</v>
      </c>
      <c r="AQ36" s="120">
        <f>SUM(AQ34:AQ35)</f>
        <v>9343</v>
      </c>
      <c r="AR36" s="284">
        <f>SUM(AR34:AR35)</f>
        <v>2094</v>
      </c>
      <c r="AS36" s="284">
        <f>SUM(AS34:AS35)</f>
        <v>3141</v>
      </c>
      <c r="AT36" s="284">
        <f>SUM(AT34:AT35)</f>
        <v>2765</v>
      </c>
      <c r="AU36" s="284">
        <f t="shared" ref="AU36" si="29">SUM(AU34:AU35)</f>
        <v>2778</v>
      </c>
      <c r="AV36" s="120">
        <f t="shared" ref="AV36:BF36" si="30">SUM(AV34:AV35)</f>
        <v>10778</v>
      </c>
      <c r="AW36" s="284">
        <f t="shared" si="30"/>
        <v>3460</v>
      </c>
      <c r="AX36" s="284">
        <f t="shared" si="30"/>
        <v>3158</v>
      </c>
      <c r="AY36" s="284">
        <f t="shared" si="30"/>
        <v>3791</v>
      </c>
      <c r="AZ36" s="284">
        <f t="shared" si="30"/>
        <v>2760</v>
      </c>
      <c r="BA36" s="120">
        <f t="shared" si="30"/>
        <v>13169</v>
      </c>
      <c r="BB36" s="284">
        <f t="shared" si="30"/>
        <v>3128</v>
      </c>
      <c r="BC36" s="284">
        <f t="shared" si="30"/>
        <v>2456</v>
      </c>
      <c r="BD36" s="284">
        <f t="shared" si="30"/>
        <v>2673</v>
      </c>
      <c r="BE36" s="284">
        <f t="shared" si="30"/>
        <v>2444</v>
      </c>
      <c r="BF36" s="120">
        <f t="shared" si="30"/>
        <v>10701</v>
      </c>
    </row>
    <row r="37" spans="2:58">
      <c r="B37" s="255"/>
      <c r="C37" s="151"/>
      <c r="D37" s="112"/>
      <c r="E37" s="112"/>
      <c r="F37" s="112"/>
      <c r="G37" s="112"/>
      <c r="H37" s="282"/>
      <c r="I37" s="112"/>
      <c r="J37" s="112"/>
      <c r="K37" s="112"/>
      <c r="L37" s="112"/>
      <c r="M37" s="282"/>
      <c r="N37" s="282"/>
      <c r="O37" s="282"/>
      <c r="P37" s="282"/>
      <c r="Q37" s="282"/>
      <c r="R37" s="282"/>
      <c r="S37" s="282"/>
      <c r="T37" s="282"/>
      <c r="U37" s="282"/>
      <c r="V37" s="282"/>
      <c r="W37" s="282"/>
      <c r="AB37" s="282"/>
      <c r="AC37" s="282"/>
      <c r="AD37" s="282"/>
      <c r="AE37" s="282"/>
      <c r="AF37" s="282"/>
      <c r="AG37" s="282"/>
      <c r="AR37" s="325"/>
      <c r="AT37" s="168"/>
    </row>
    <row r="38" spans="2:58">
      <c r="B38" s="255"/>
      <c r="C38" s="151"/>
      <c r="D38" s="112"/>
      <c r="E38" s="112"/>
      <c r="F38" s="112"/>
      <c r="G38" s="112"/>
      <c r="H38" s="282"/>
      <c r="I38" s="112"/>
      <c r="J38" s="112"/>
      <c r="K38" s="112"/>
      <c r="L38" s="112"/>
      <c r="M38" s="282"/>
      <c r="N38" s="282"/>
      <c r="O38" s="282"/>
      <c r="P38" s="282"/>
      <c r="Q38" s="282"/>
      <c r="R38" s="282"/>
      <c r="S38" s="282"/>
      <c r="T38" s="282"/>
      <c r="U38" s="282"/>
      <c r="V38" s="282"/>
      <c r="W38" s="282"/>
      <c r="AB38" s="282"/>
      <c r="AC38" s="282"/>
      <c r="AD38" s="282"/>
      <c r="AE38" s="282"/>
      <c r="AF38" s="282"/>
      <c r="AG38" s="282"/>
      <c r="AR38" s="325"/>
      <c r="AT38" s="168"/>
    </row>
    <row r="39" spans="2:58">
      <c r="B39" s="47" t="s">
        <v>165</v>
      </c>
      <c r="C39" s="79"/>
      <c r="D39" s="276" t="s">
        <v>55</v>
      </c>
      <c r="E39" s="276" t="s">
        <v>56</v>
      </c>
      <c r="F39" s="276" t="s">
        <v>57</v>
      </c>
      <c r="G39" s="276" t="s">
        <v>58</v>
      </c>
      <c r="H39" s="76">
        <v>2015</v>
      </c>
      <c r="I39" s="276" t="s">
        <v>59</v>
      </c>
      <c r="J39" s="276" t="s">
        <v>60</v>
      </c>
      <c r="K39" s="276" t="s">
        <v>61</v>
      </c>
      <c r="L39" s="276" t="s">
        <v>62</v>
      </c>
      <c r="M39" s="76">
        <v>2016</v>
      </c>
      <c r="N39" s="276" t="s">
        <v>63</v>
      </c>
      <c r="O39" s="276" t="s">
        <v>64</v>
      </c>
      <c r="P39" s="276" t="s">
        <v>65</v>
      </c>
      <c r="Q39" s="276" t="s">
        <v>66</v>
      </c>
      <c r="R39" s="76">
        <v>2017</v>
      </c>
      <c r="S39" s="276" t="s">
        <v>67</v>
      </c>
      <c r="T39" s="276" t="s">
        <v>68</v>
      </c>
      <c r="U39" s="276" t="s">
        <v>69</v>
      </c>
      <c r="V39" s="276" t="s">
        <v>70</v>
      </c>
      <c r="W39" s="76">
        <v>2018</v>
      </c>
      <c r="X39" s="276" t="s">
        <v>71</v>
      </c>
      <c r="Y39" s="276" t="s">
        <v>72</v>
      </c>
      <c r="Z39" s="276" t="s">
        <v>73</v>
      </c>
      <c r="AA39" s="276" t="s">
        <v>74</v>
      </c>
      <c r="AB39" s="76">
        <v>2019</v>
      </c>
      <c r="AC39" s="276" t="s">
        <v>75</v>
      </c>
      <c r="AD39" s="276" t="s">
        <v>76</v>
      </c>
      <c r="AE39" s="276" t="s">
        <v>77</v>
      </c>
      <c r="AF39" s="276" t="s">
        <v>78</v>
      </c>
      <c r="AG39" s="76">
        <v>2020</v>
      </c>
      <c r="AH39" s="276" t="s">
        <v>54</v>
      </c>
      <c r="AI39" s="276" t="s">
        <v>22</v>
      </c>
      <c r="AJ39" s="276" t="s">
        <v>350</v>
      </c>
      <c r="AK39" s="276" t="s">
        <v>352</v>
      </c>
      <c r="AL39" s="76">
        <v>2021</v>
      </c>
      <c r="AM39" s="276" t="s">
        <v>356</v>
      </c>
      <c r="AN39" s="276" t="s">
        <v>360</v>
      </c>
      <c r="AO39" s="276" t="s">
        <v>364</v>
      </c>
      <c r="AP39" s="276" t="s">
        <v>368</v>
      </c>
      <c r="AQ39" s="76">
        <v>2022</v>
      </c>
      <c r="AR39" s="276" t="s">
        <v>370</v>
      </c>
      <c r="AS39" s="276" t="s">
        <v>382</v>
      </c>
      <c r="AT39" s="276" t="s">
        <v>387</v>
      </c>
      <c r="AU39" s="276" t="s">
        <v>392</v>
      </c>
      <c r="AV39" s="76">
        <v>2023</v>
      </c>
      <c r="AW39" s="276" t="s">
        <v>400</v>
      </c>
      <c r="AX39" s="276" t="s">
        <v>404</v>
      </c>
      <c r="AY39" s="276" t="s">
        <v>428</v>
      </c>
      <c r="AZ39" s="276" t="s">
        <v>431</v>
      </c>
      <c r="BA39" s="219">
        <v>2024</v>
      </c>
      <c r="BB39" s="276" t="s">
        <v>433</v>
      </c>
      <c r="BC39" s="276" t="s">
        <v>464</v>
      </c>
      <c r="BD39" s="276" t="s">
        <v>468</v>
      </c>
      <c r="BE39" s="276" t="s">
        <v>472</v>
      </c>
      <c r="BF39" s="76">
        <v>2025</v>
      </c>
    </row>
    <row r="40" spans="2:58">
      <c r="B40" s="252" t="s">
        <v>166</v>
      </c>
      <c r="C40" s="281" t="s">
        <v>169</v>
      </c>
      <c r="D40" s="149">
        <v>6023.7758003999998</v>
      </c>
      <c r="E40" s="149">
        <v>5649.2569356000004</v>
      </c>
      <c r="F40" s="149">
        <v>4495.4182931999994</v>
      </c>
      <c r="G40" s="149">
        <v>4536.3479868000004</v>
      </c>
      <c r="H40" s="118">
        <v>2724</v>
      </c>
      <c r="I40" s="283">
        <v>2877.80935</v>
      </c>
      <c r="J40" s="283">
        <v>6265.2179660000002</v>
      </c>
      <c r="K40" s="283">
        <v>6631.0946732000002</v>
      </c>
      <c r="L40" s="283">
        <v>6077.4614784000005</v>
      </c>
      <c r="M40" s="118">
        <v>2875</v>
      </c>
      <c r="N40" s="283">
        <v>3957.5859999999998</v>
      </c>
      <c r="O40" s="283">
        <v>3968.6212</v>
      </c>
      <c r="P40" s="283">
        <v>4816.0249239999994</v>
      </c>
      <c r="Q40" s="283">
        <v>6106.9040000000005</v>
      </c>
      <c r="R40" s="118">
        <v>2480</v>
      </c>
      <c r="S40" s="283">
        <v>7440.4</v>
      </c>
      <c r="T40" s="283">
        <v>6168.4943999999996</v>
      </c>
      <c r="U40" s="283">
        <v>3915.1019999999999</v>
      </c>
      <c r="V40" s="283">
        <v>3283.5647999999997</v>
      </c>
      <c r="W40" s="169">
        <f>SUM(S40:V40)</f>
        <v>20807.5612</v>
      </c>
      <c r="X40" s="283">
        <f>X34*7.6</f>
        <v>1406</v>
      </c>
      <c r="Y40" s="283">
        <v>1056.3999999999999</v>
      </c>
      <c r="Z40" s="283">
        <v>1335.2819999999999</v>
      </c>
      <c r="AA40" s="283">
        <v>328.9812</v>
      </c>
      <c r="AB40" s="169">
        <f>SUM(X40:AA40)</f>
        <v>4126.6632</v>
      </c>
      <c r="AC40" s="311">
        <v>1276.8</v>
      </c>
      <c r="AD40" s="311">
        <v>1223.5999999999999</v>
      </c>
      <c r="AE40" s="311">
        <v>1368</v>
      </c>
      <c r="AF40" s="311">
        <v>912</v>
      </c>
      <c r="AG40" s="169">
        <f>SUM(AC40:AF40)</f>
        <v>4780.3999999999996</v>
      </c>
      <c r="AH40" s="311">
        <v>1185.5999999999999</v>
      </c>
      <c r="AI40" s="311">
        <v>1307.2</v>
      </c>
      <c r="AJ40" s="311">
        <v>1235.1596</v>
      </c>
      <c r="AK40" s="311">
        <v>353.24039999999985</v>
      </c>
      <c r="AL40" s="169">
        <f>SUM(AH40:AK40)</f>
        <v>4081.2</v>
      </c>
      <c r="AM40" s="311">
        <v>1033.5999999999999</v>
      </c>
      <c r="AN40" s="311">
        <v>1197.4000000000001</v>
      </c>
      <c r="AO40" s="311">
        <v>1390.8</v>
      </c>
      <c r="AP40" s="311">
        <v>1010.8</v>
      </c>
      <c r="AQ40" s="169">
        <f>SUM(AM40:AP40)</f>
        <v>4632.6000000000004</v>
      </c>
      <c r="AR40" s="311">
        <v>228</v>
      </c>
      <c r="AS40" s="311">
        <v>1580.8</v>
      </c>
      <c r="AT40" s="311">
        <v>1398.3999999999999</v>
      </c>
      <c r="AU40" s="311">
        <v>2363.6</v>
      </c>
      <c r="AV40" s="169">
        <f>SUM(AR40:AU40)</f>
        <v>5570.7999999999993</v>
      </c>
      <c r="AW40" s="311">
        <v>4278.8</v>
      </c>
      <c r="AX40" s="311">
        <v>4066</v>
      </c>
      <c r="AY40" s="311">
        <v>4066</v>
      </c>
      <c r="AZ40" s="311">
        <f>AZ34*7.6</f>
        <v>3420</v>
      </c>
      <c r="BA40" s="169">
        <f>SUM(AW40:AZ40)</f>
        <v>15830.8</v>
      </c>
      <c r="BB40" s="311">
        <f>BB34*7.6</f>
        <v>3465.6</v>
      </c>
      <c r="BC40" s="311">
        <v>3997.6</v>
      </c>
      <c r="BD40" s="311">
        <v>3199.6</v>
      </c>
      <c r="BE40" s="311">
        <v>4149.6000000000004</v>
      </c>
      <c r="BF40" s="485">
        <f>SUM(BB40:BE40)</f>
        <v>14812.4</v>
      </c>
    </row>
    <row r="41" spans="2:58">
      <c r="B41" s="252" t="s">
        <v>167</v>
      </c>
      <c r="C41" s="281" t="s">
        <v>169</v>
      </c>
      <c r="D41" s="149">
        <v>6817.7907479999994</v>
      </c>
      <c r="E41" s="149">
        <v>7451.6600155999995</v>
      </c>
      <c r="F41" s="149">
        <v>10302.1255764</v>
      </c>
      <c r="G41" s="149">
        <v>8170.7599999999993</v>
      </c>
      <c r="H41" s="118">
        <v>4308</v>
      </c>
      <c r="I41" s="283">
        <v>7983.6457199999986</v>
      </c>
      <c r="J41" s="283">
        <v>8585.0853999999999</v>
      </c>
      <c r="K41" s="283">
        <v>6737.7647999999999</v>
      </c>
      <c r="L41" s="283">
        <v>8662.7839999999997</v>
      </c>
      <c r="M41" s="118">
        <v>4206</v>
      </c>
      <c r="N41" s="283">
        <v>7438.7279999999992</v>
      </c>
      <c r="O41" s="283">
        <v>8162.8635999999988</v>
      </c>
      <c r="P41" s="283">
        <v>9695.8824000000004</v>
      </c>
      <c r="Q41" s="283">
        <v>8683.2963999999956</v>
      </c>
      <c r="R41" s="118">
        <v>4471</v>
      </c>
      <c r="S41" s="283">
        <v>5579.3803999999991</v>
      </c>
      <c r="T41" s="283">
        <v>7000.2687999999998</v>
      </c>
      <c r="U41" s="283">
        <v>7576.6573600000002</v>
      </c>
      <c r="V41" s="283">
        <v>12817.901599999999</v>
      </c>
      <c r="W41" s="169">
        <f>SUM(S41:V41)</f>
        <v>32974.208160000002</v>
      </c>
      <c r="X41" s="283">
        <f>X35*7.6</f>
        <v>20299.599999999999</v>
      </c>
      <c r="Y41" s="283">
        <v>18954.399999999998</v>
      </c>
      <c r="Z41" s="283">
        <v>20574.276159999998</v>
      </c>
      <c r="AA41" s="283">
        <v>17584.370800000001</v>
      </c>
      <c r="AB41" s="169">
        <f>SUM(X41:AA41)</f>
        <v>77412.646959999998</v>
      </c>
      <c r="AC41" s="311">
        <v>16651.599999999999</v>
      </c>
      <c r="AD41" s="311">
        <v>18042.399999999998</v>
      </c>
      <c r="AE41" s="311">
        <v>16233.599999999999</v>
      </c>
      <c r="AF41" s="311">
        <v>12616</v>
      </c>
      <c r="AG41" s="169">
        <f>SUM(AC41:AF41)</f>
        <v>63543.6</v>
      </c>
      <c r="AH41" s="311">
        <v>17784</v>
      </c>
      <c r="AI41" s="311">
        <v>18445.2</v>
      </c>
      <c r="AJ41" s="311">
        <v>18756.8</v>
      </c>
      <c r="AK41" s="311">
        <v>15830.8</v>
      </c>
      <c r="AL41" s="169">
        <f>SUM(AH41:AK41)</f>
        <v>70816.800000000003</v>
      </c>
      <c r="AM41" s="311">
        <v>16210.8</v>
      </c>
      <c r="AN41" s="311">
        <v>17069.2</v>
      </c>
      <c r="AO41" s="311">
        <v>15473.599999999999</v>
      </c>
      <c r="AP41" s="311">
        <v>17616.8</v>
      </c>
      <c r="AQ41" s="169">
        <f>SUM(AM41:AP41)</f>
        <v>66370.399999999994</v>
      </c>
      <c r="AR41" s="311">
        <v>15686.4</v>
      </c>
      <c r="AS41" s="311">
        <v>22290.799999999999</v>
      </c>
      <c r="AT41" s="311">
        <v>19615.599999999999</v>
      </c>
      <c r="AU41" s="311">
        <v>18749.2</v>
      </c>
      <c r="AV41" s="169">
        <f>SUM(AR41:AU41)</f>
        <v>76342</v>
      </c>
      <c r="AW41" s="311">
        <v>22017.200000000001</v>
      </c>
      <c r="AX41" s="311">
        <v>19934.8</v>
      </c>
      <c r="AY41" s="311">
        <v>24745.599999999999</v>
      </c>
      <c r="AZ41" s="311">
        <f>AZ35*7.6</f>
        <v>17556</v>
      </c>
      <c r="BA41" s="169">
        <f>SUM(AW41:AZ41)</f>
        <v>84253.6</v>
      </c>
      <c r="BB41" s="311">
        <f>BB35*7.6</f>
        <v>20307.2</v>
      </c>
      <c r="BC41" s="311">
        <v>14668</v>
      </c>
      <c r="BD41" s="311">
        <v>17115.2</v>
      </c>
      <c r="BE41" s="311">
        <v>14424.8</v>
      </c>
      <c r="BF41" s="485">
        <f>SUM(BB41:BE41)</f>
        <v>66515.199999999997</v>
      </c>
    </row>
    <row r="42" spans="2:58">
      <c r="B42" s="260"/>
      <c r="C42" s="115" t="s">
        <v>169</v>
      </c>
      <c r="D42" s="150">
        <f>SUM(D40:D41)</f>
        <v>12841.566548399998</v>
      </c>
      <c r="E42" s="150">
        <f>SUM(E40:E41)</f>
        <v>13100.916951200001</v>
      </c>
      <c r="F42" s="150">
        <f>SUM(F40:F41)</f>
        <v>14797.543869599998</v>
      </c>
      <c r="G42" s="150">
        <f>SUM(G40:G41)</f>
        <v>12707.1079868</v>
      </c>
      <c r="H42" s="120">
        <f>SUM(H40:H41)</f>
        <v>7032</v>
      </c>
      <c r="I42" s="284">
        <f t="shared" ref="I42:Z42" si="31">SUM(I40:I41)</f>
        <v>10861.455069999998</v>
      </c>
      <c r="J42" s="284">
        <f t="shared" si="31"/>
        <v>14850.303366</v>
      </c>
      <c r="K42" s="284">
        <f t="shared" si="31"/>
        <v>13368.8594732</v>
      </c>
      <c r="L42" s="284">
        <f t="shared" si="31"/>
        <v>14740.2454784</v>
      </c>
      <c r="M42" s="120">
        <f t="shared" si="31"/>
        <v>7081</v>
      </c>
      <c r="N42" s="284">
        <f t="shared" si="31"/>
        <v>11396.313999999998</v>
      </c>
      <c r="O42" s="284">
        <f t="shared" si="31"/>
        <v>12131.484799999998</v>
      </c>
      <c r="P42" s="284">
        <f t="shared" si="31"/>
        <v>14511.907324</v>
      </c>
      <c r="Q42" s="284">
        <f t="shared" si="31"/>
        <v>14790.200399999996</v>
      </c>
      <c r="R42" s="120">
        <f t="shared" si="31"/>
        <v>6951</v>
      </c>
      <c r="S42" s="284">
        <f t="shared" si="31"/>
        <v>13019.7804</v>
      </c>
      <c r="T42" s="284">
        <f t="shared" si="31"/>
        <v>13168.763199999999</v>
      </c>
      <c r="U42" s="284">
        <f t="shared" si="31"/>
        <v>11491.75936</v>
      </c>
      <c r="V42" s="284">
        <f t="shared" si="31"/>
        <v>16101.466399999999</v>
      </c>
      <c r="W42" s="120">
        <f t="shared" si="31"/>
        <v>53781.769360000006</v>
      </c>
      <c r="X42" s="284">
        <f t="shared" si="31"/>
        <v>21705.599999999999</v>
      </c>
      <c r="Y42" s="284">
        <f t="shared" si="31"/>
        <v>20010.8</v>
      </c>
      <c r="Z42" s="284">
        <f t="shared" si="31"/>
        <v>21909.558159999997</v>
      </c>
      <c r="AA42" s="284">
        <v>17913.351999999999</v>
      </c>
      <c r="AB42" s="120">
        <f>SUM(X42:AA42)</f>
        <v>81539.310159999994</v>
      </c>
      <c r="AC42" s="284">
        <f>SUM(AC40:AC41)</f>
        <v>17928.399999999998</v>
      </c>
      <c r="AD42" s="284">
        <f>SUM(AD40:AD41)</f>
        <v>19265.999999999996</v>
      </c>
      <c r="AE42" s="284">
        <f t="shared" ref="AE42:AF42" si="32">SUM(AE40:AE41)</f>
        <v>17601.599999999999</v>
      </c>
      <c r="AF42" s="284">
        <f t="shared" si="32"/>
        <v>13528</v>
      </c>
      <c r="AG42" s="120">
        <f>SUM(AC42:AF42)</f>
        <v>68324</v>
      </c>
      <c r="AH42" s="284">
        <f>SUM(AH40:AH41)</f>
        <v>18969.599999999999</v>
      </c>
      <c r="AI42" s="284">
        <f>SUM(AI40:AI41)</f>
        <v>19752.400000000001</v>
      </c>
      <c r="AJ42" s="284">
        <f>SUM(AJ40:AJ41)</f>
        <v>19991.959599999998</v>
      </c>
      <c r="AK42" s="284">
        <f>SUM(AK40:AK41)</f>
        <v>16184.0404</v>
      </c>
      <c r="AL42" s="120">
        <f>SUM(AH42:AK42)</f>
        <v>74898</v>
      </c>
      <c r="AM42" s="284">
        <f>SUM(AM40:AM41)</f>
        <v>17244.399999999998</v>
      </c>
      <c r="AN42" s="284">
        <f>SUM(AN40:AN41)</f>
        <v>18266.600000000002</v>
      </c>
      <c r="AO42" s="284">
        <f>SUM(AO40:AO41)</f>
        <v>16864.399999999998</v>
      </c>
      <c r="AP42" s="284">
        <f t="shared" ref="AP42:AQ42" si="33">SUM(AP40:AP41)</f>
        <v>18627.599999999999</v>
      </c>
      <c r="AQ42" s="120">
        <f t="shared" si="33"/>
        <v>71003</v>
      </c>
      <c r="AR42" s="284">
        <f>SUM(AR40:AR41)</f>
        <v>15914.4</v>
      </c>
      <c r="AS42" s="284">
        <f>SUM(AS40:AS41)</f>
        <v>23871.599999999999</v>
      </c>
      <c r="AT42" s="284">
        <f>SUM(AT40:AT41)</f>
        <v>21014</v>
      </c>
      <c r="AU42" s="284">
        <f>SUM(AU40:AU41)</f>
        <v>21112.799999999999</v>
      </c>
      <c r="AV42" s="120">
        <f>SUM(AR42:AU42)</f>
        <v>81912.800000000003</v>
      </c>
      <c r="AW42" s="284">
        <f>SUM(AW40:AW41)</f>
        <v>26296</v>
      </c>
      <c r="AX42" s="284">
        <f>SUM(AX40:AX41)</f>
        <v>24000.799999999999</v>
      </c>
      <c r="AY42" s="284">
        <f>SUM(AY40:AY41)</f>
        <v>28811.599999999999</v>
      </c>
      <c r="AZ42" s="284">
        <f>SUM(AZ40:AZ41)</f>
        <v>20976</v>
      </c>
      <c r="BA42" s="120">
        <f>SUM(AW42:AZ42)</f>
        <v>100084.4</v>
      </c>
      <c r="BB42" s="284">
        <f>SUM(BB40:BB41)</f>
        <v>23772.799999999999</v>
      </c>
      <c r="BC42" s="284">
        <f>SUM(BC40:BC41)</f>
        <v>18665.599999999999</v>
      </c>
      <c r="BD42" s="284">
        <f>SUM(BD40:BD41)</f>
        <v>20314.8</v>
      </c>
      <c r="BE42" s="284">
        <f>SUM(BE40:BE41)</f>
        <v>18574.400000000001</v>
      </c>
      <c r="BF42" s="120">
        <f>SUM(BF40:BF41)</f>
        <v>81327.599999999991</v>
      </c>
    </row>
    <row r="43" spans="2:58">
      <c r="B43" s="255"/>
      <c r="C43" s="151"/>
      <c r="D43" s="152"/>
      <c r="E43" s="152"/>
      <c r="F43" s="152"/>
      <c r="G43" s="152"/>
      <c r="H43" s="298"/>
      <c r="I43" s="152"/>
      <c r="J43" s="152"/>
      <c r="K43" s="152"/>
      <c r="L43" s="152"/>
      <c r="M43" s="298"/>
      <c r="N43" s="298"/>
      <c r="O43" s="298"/>
      <c r="P43" s="298"/>
      <c r="Q43" s="298"/>
      <c r="R43" s="298"/>
      <c r="S43" s="298"/>
      <c r="T43" s="298"/>
      <c r="U43" s="298"/>
      <c r="V43" s="298"/>
      <c r="W43" s="298"/>
      <c r="AB43" s="298"/>
      <c r="AC43" s="298"/>
      <c r="AD43" s="298"/>
      <c r="AE43" s="298"/>
      <c r="AF43" s="298"/>
      <c r="AG43" s="298"/>
      <c r="AR43" s="325"/>
    </row>
    <row r="44" spans="2:58">
      <c r="B44" s="255"/>
      <c r="C44" s="151"/>
      <c r="D44" s="112"/>
      <c r="E44" s="112"/>
      <c r="F44" s="112"/>
      <c r="G44" s="112"/>
      <c r="H44" s="282"/>
      <c r="I44" s="112"/>
      <c r="J44" s="112"/>
      <c r="K44" s="112"/>
      <c r="L44" s="112"/>
      <c r="M44" s="282"/>
      <c r="N44" s="282"/>
      <c r="O44" s="282"/>
      <c r="P44" s="282"/>
      <c r="Q44" s="282"/>
      <c r="R44" s="282"/>
      <c r="S44" s="282"/>
      <c r="T44" s="282"/>
      <c r="U44" s="282"/>
      <c r="V44" s="282"/>
      <c r="W44" s="282"/>
      <c r="AB44" s="282"/>
      <c r="AC44" s="282"/>
      <c r="AD44" s="282"/>
      <c r="AE44" s="282"/>
      <c r="AF44" s="282"/>
      <c r="AG44" s="282"/>
      <c r="AR44" s="325"/>
    </row>
    <row r="45" spans="2:58">
      <c r="H45" s="279"/>
      <c r="I45" s="55"/>
      <c r="J45" s="55"/>
      <c r="K45" s="55"/>
      <c r="L45" s="55"/>
      <c r="M45" s="279"/>
      <c r="N45" s="55"/>
      <c r="O45" s="55"/>
      <c r="P45" s="55"/>
      <c r="Q45" s="55"/>
      <c r="R45" s="279"/>
      <c r="V45" s="55"/>
      <c r="W45" s="279"/>
      <c r="AB45" s="279"/>
      <c r="AC45" s="279"/>
      <c r="AG45" s="279"/>
    </row>
    <row r="46" spans="2:58">
      <c r="H46" s="279"/>
      <c r="I46" s="55"/>
      <c r="J46" s="55"/>
      <c r="K46" s="55"/>
      <c r="L46" s="55"/>
      <c r="M46" s="279"/>
      <c r="N46" s="55"/>
      <c r="O46" s="55"/>
      <c r="P46" s="55"/>
      <c r="Q46" s="55"/>
      <c r="R46" s="279"/>
      <c r="V46" s="55"/>
      <c r="W46" s="279"/>
      <c r="AB46" s="279"/>
      <c r="AC46" s="279"/>
      <c r="AG46" s="279"/>
    </row>
    <row r="47" spans="2:58">
      <c r="C47" s="253"/>
      <c r="D47" s="252"/>
      <c r="E47" s="252"/>
      <c r="F47" s="252"/>
      <c r="G47" s="252"/>
      <c r="H47" s="252"/>
      <c r="M47" s="252"/>
      <c r="R47" s="252"/>
      <c r="W47" s="252"/>
      <c r="AB47" s="252"/>
      <c r="AC47" s="252"/>
      <c r="AG47" s="252"/>
    </row>
    <row r="49" spans="2:2">
      <c r="B49" s="59" t="s">
        <v>171</v>
      </c>
    </row>
    <row r="50" spans="2:2">
      <c r="B50" s="59" t="s">
        <v>172</v>
      </c>
    </row>
    <row r="51" spans="2:2">
      <c r="B51" s="59" t="s">
        <v>173</v>
      </c>
    </row>
    <row r="52" spans="2:2">
      <c r="B52" s="59" t="s">
        <v>174</v>
      </c>
    </row>
  </sheetData>
  <pageMargins left="0.25" right="0.25"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680805A3E6355349A5632A43A9697B9F" ma:contentTypeVersion="2" ma:contentTypeDescription="Создание документа." ma:contentTypeScope="" ma:versionID="41f3c87fb721d2813f22c6ae578c7026">
  <xsd:schema xmlns:xsd="http://www.w3.org/2001/XMLSchema" xmlns:xs="http://www.w3.org/2001/XMLSchema" xmlns:p="http://schemas.microsoft.com/office/2006/metadata/properties" xmlns:ns2="bb8d4125-2c01-4ca2-8622-2206a7f9c937" xmlns:ns3="075305c5-b5ea-48aa-8131-83de9f5c6fac" targetNamespace="http://schemas.microsoft.com/office/2006/metadata/properties" ma:root="true" ma:fieldsID="7e6fb2108b6cb47343b0d9ccd90a623e" ns2:_="" ns3:_="">
    <xsd:import namespace="bb8d4125-2c01-4ca2-8622-2206a7f9c937"/>
    <xsd:import namespace="075305c5-b5ea-48aa-8131-83de9f5c6fac"/>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d4125-2c01-4ca2-8622-2206a7f9c937"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5305c5-b5ea-48aa-8131-83de9f5c6fac" elementFormDefault="qualified">
    <xsd:import namespace="http://schemas.microsoft.com/office/2006/documentManagement/types"/>
    <xsd:import namespace="http://schemas.microsoft.com/office/infopath/2007/PartnerControls"/>
    <xsd:element name="SharedWithUsers" ma:index="11"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bb8d4125-2c01-4ca2-8622-2206a7f9c937">YVQCA45QR4RX-1161707912-75295</_dlc_DocId>
    <_dlc_DocIdUrl xmlns="bb8d4125-2c01-4ca2-8622-2206a7f9c937">
      <Url>https://intranet.kmg.kz/deps/df/ir/_layouts/15/DocIdRedir.aspx?ID=YVQCA45QR4RX-1161707912-75295</Url>
      <Description>YVQCA45QR4RX-1161707912-75295</Description>
    </_dlc_DocIdUrl>
  </documentManagement>
</p:properties>
</file>

<file path=customXml/itemProps1.xml><?xml version="1.0" encoding="utf-8"?>
<ds:datastoreItem xmlns:ds="http://schemas.openxmlformats.org/officeDocument/2006/customXml" ds:itemID="{FB64ABB2-F0BD-4214-BD7E-39FA471CCB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d4125-2c01-4ca2-8622-2206a7f9c937"/>
    <ds:schemaRef ds:uri="075305c5-b5ea-48aa-8131-83de9f5c6f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5203DA-73A6-49F1-9D4C-71F6ED05BC64}">
  <ds:schemaRefs>
    <ds:schemaRef ds:uri="http://schemas.microsoft.com/sharepoint/events"/>
  </ds:schemaRefs>
</ds:datastoreItem>
</file>

<file path=customXml/itemProps3.xml><?xml version="1.0" encoding="utf-8"?>
<ds:datastoreItem xmlns:ds="http://schemas.openxmlformats.org/officeDocument/2006/customXml" ds:itemID="{4226605A-F550-48E6-B146-33303F360047}">
  <ds:schemaRefs>
    <ds:schemaRef ds:uri="http://schemas.microsoft.com/sharepoint/v3/contenttype/forms"/>
  </ds:schemaRefs>
</ds:datastoreItem>
</file>

<file path=customXml/itemProps4.xml><?xml version="1.0" encoding="utf-8"?>
<ds:datastoreItem xmlns:ds="http://schemas.openxmlformats.org/officeDocument/2006/customXml" ds:itemID="{2AA45CD7-AE43-44FF-957E-66AEF8922031}">
  <ds:schemaRefs>
    <ds:schemaRef ds:uri="075305c5-b5ea-48aa-8131-83de9f5c6fac"/>
    <ds:schemaRef ds:uri="http://purl.org/dc/dcmitype/"/>
    <ds:schemaRef ds:uri="bb8d4125-2c01-4ca2-8622-2206a7f9c937"/>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Басты бет</vt:lpstr>
      <vt:lpstr>Мазмұны</vt:lpstr>
      <vt:lpstr>стр. 2</vt:lpstr>
      <vt:lpstr>стр. 3</vt:lpstr>
      <vt:lpstr>стр. 4.1</vt:lpstr>
      <vt:lpstr>стр. 4.2</vt:lpstr>
      <vt:lpstr>стр. 5</vt:lpstr>
      <vt:lpstr>стр. 6</vt:lpstr>
      <vt:lpstr>стр. 7</vt:lpstr>
      <vt:lpstr>стр. 8</vt:lpstr>
      <vt:lpstr>стр. 9</vt:lpstr>
      <vt:lpstr>'стр. 3'!Область_печати</vt:lpstr>
      <vt:lpstr>'стр. 4.1'!Область_печати</vt:lpstr>
      <vt:lpstr>'стр. 4.2'!Область_печати</vt:lpstr>
      <vt:lpstr>'стр. 5'!Область_печати</vt:lpstr>
      <vt:lpstr>'стр. 6'!Область_печати</vt:lpstr>
      <vt:lpstr>'стр. 7'!Область_печати</vt:lpstr>
      <vt:lpstr>'стр. 8'!Область_печати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Абдиразак Жансулу</dc:creator>
  <cp:lastModifiedBy>Аханова Каламкас Сеидехановна</cp:lastModifiedBy>
  <cp:lastPrinted>2021-01-22T15:54:41Z</cp:lastPrinted>
  <dcterms:created xsi:type="dcterms:W3CDTF">2018-04-16T08:07:20Z</dcterms:created>
  <dcterms:modified xsi:type="dcterms:W3CDTF">2026-04-01T03:15:37Z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0x010100680805A3E6355349A5632A43A9697B9F</vt:lpwstr>
  </property>
  <property fmtid="{D5CDD505-2E9C-101B-9397-08002B2CF9AE}" pid="3" name="_dlc_DocIdItemGuid">
    <vt:lpwstr>a431a5ea-0ac8-4754-970d-67a1e13eba18</vt:lpwstr>
  </property>
</Properties>
</file>