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k.karsybek\Desktop\2Q25 report\Handbooks\"/>
    </mc:Choice>
  </mc:AlternateContent>
  <xr:revisionPtr revIDLastSave="0" documentId="13_ncr:1_{C345D553-4B91-4363-9F25-ABFCD2420418}" xr6:coauthVersionLast="36" xr6:coauthVersionMax="36" xr10:uidLastSave="{00000000-0000-0000-0000-000000000000}"/>
  <bookViews>
    <workbookView xWindow="0" yWindow="0" windowWidth="15465" windowHeight="7290" activeTab="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23" r:id="rId8"/>
    <sheet name="Page 7" sheetId="24" r:id="rId9"/>
    <sheet name="Page 8" sheetId="25" r:id="rId10"/>
    <sheet name="Page 9" sheetId="10" r:id="rId11"/>
  </sheets>
  <definedNames>
    <definedName name="_xlnm._FilterDatabase" localSheetId="10" hidden="1">'Page 9'!$B$4:$C$12</definedName>
    <definedName name="_xlnm.Print_Area" localSheetId="3">'Page 3'!$A$1:$AI$88</definedName>
    <definedName name="_xlnm.Print_Area" localSheetId="5">'Page 4.2'!$A$1:$Q$54</definedName>
    <definedName name="_xlnm.Print_Area" localSheetId="6">'Page 5'!$A$1:$AK$131</definedName>
    <definedName name="_xlnm.Print_Area" localSheetId="7">'Page 6'!$A$1:$AE$103</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AN31" i="21" l="1"/>
  <c r="AN13" i="21" l="1"/>
  <c r="BC95" i="23" l="1"/>
  <c r="BC93" i="23"/>
  <c r="BC86" i="23"/>
  <c r="BC63" i="23"/>
  <c r="BC56" i="23"/>
  <c r="BC65" i="23" s="1"/>
  <c r="BC33" i="23"/>
  <c r="BC26" i="23"/>
  <c r="BC35" i="23" s="1"/>
  <c r="BC42" i="24"/>
  <c r="BC36" i="24"/>
  <c r="BC23" i="24"/>
  <c r="BC14" i="24"/>
  <c r="BC37" i="25"/>
  <c r="BC39" i="25" s="1"/>
  <c r="BC33" i="25"/>
  <c r="BC20" i="25"/>
  <c r="BC16" i="25"/>
  <c r="BC22" i="25" s="1"/>
  <c r="BH123" i="22" l="1"/>
  <c r="BH124" i="22" s="1"/>
  <c r="BH102" i="22"/>
  <c r="BH54" i="22"/>
  <c r="BH64" i="22" s="1"/>
  <c r="BH71" i="22" s="1"/>
  <c r="BH128" i="22" s="1"/>
  <c r="BH131" i="22" s="1"/>
  <c r="BH13" i="22"/>
  <c r="AN48" i="21"/>
  <c r="AN34" i="21"/>
  <c r="AN36" i="21" s="1"/>
  <c r="AN39" i="21" s="1"/>
  <c r="AN43" i="21" s="1"/>
  <c r="AN16" i="21"/>
  <c r="BE87" i="20"/>
  <c r="BE86" i="20"/>
  <c r="BF50" i="20"/>
  <c r="BF53" i="20" s="1"/>
  <c r="BF37" i="20"/>
  <c r="BF40" i="20" s="1"/>
  <c r="BF41" i="20" s="1"/>
  <c r="BF25" i="20"/>
  <c r="BF83" i="20"/>
  <c r="BF67" i="20"/>
  <c r="BF86" i="20" l="1"/>
  <c r="BF87" i="20" s="1"/>
  <c r="BB36" i="25"/>
  <c r="BB35" i="25"/>
  <c r="BB37" i="25" s="1"/>
  <c r="BB32" i="25"/>
  <c r="BB31" i="25"/>
  <c r="BB30" i="25"/>
  <c r="BB29" i="25"/>
  <c r="BB33" i="25" s="1"/>
  <c r="BB39" i="25" s="1"/>
  <c r="BB20" i="25"/>
  <c r="BB16" i="25"/>
  <c r="BB22" i="25" s="1"/>
  <c r="BB41" i="24"/>
  <c r="BB40" i="24"/>
  <c r="BB42" i="24" s="1"/>
  <c r="BB36" i="24"/>
  <c r="BB24" i="24"/>
  <c r="BB22" i="24"/>
  <c r="BB21" i="24"/>
  <c r="BB20" i="24"/>
  <c r="BB19" i="24"/>
  <c r="BB23" i="24" s="1"/>
  <c r="BB14" i="24"/>
  <c r="BB93" i="23"/>
  <c r="BB86" i="23"/>
  <c r="BB95" i="23" s="1"/>
  <c r="BB65" i="23"/>
  <c r="BB63" i="23"/>
  <c r="BB56" i="23"/>
  <c r="BB33" i="23"/>
  <c r="BB26" i="23"/>
  <c r="BB35" i="23" s="1"/>
  <c r="BG131" i="22" l="1"/>
  <c r="BG128" i="22"/>
  <c r="BG124" i="22"/>
  <c r="BG102" i="22"/>
  <c r="BG13" i="22"/>
  <c r="BG54" i="22" s="1"/>
  <c r="BG64" i="22" s="1"/>
  <c r="BG71" i="22" s="1"/>
  <c r="AM48" i="21"/>
  <c r="AM30" i="21"/>
  <c r="AM34" i="21" s="1"/>
  <c r="AM13" i="21"/>
  <c r="AM16" i="21" s="1"/>
  <c r="AM36" i="21" s="1"/>
  <c r="AM39" i="21" s="1"/>
  <c r="AM43" i="21" s="1"/>
  <c r="BE83" i="20" l="1"/>
  <c r="BE67" i="20"/>
  <c r="BC53" i="20"/>
  <c r="BD53" i="20"/>
  <c r="BE53" i="20"/>
  <c r="BC50" i="20" l="1"/>
  <c r="BD50" i="20"/>
  <c r="BE50" i="20"/>
  <c r="BE40" i="20"/>
  <c r="BE37" i="20"/>
  <c r="BE25" i="20"/>
  <c r="BE41" i="20" s="1"/>
  <c r="BF124" i="22" l="1"/>
  <c r="BF102" i="22"/>
  <c r="BF13" i="22"/>
  <c r="BF54" i="22" s="1"/>
  <c r="BF64" i="22" s="1"/>
  <c r="BF71" i="22" s="1"/>
  <c r="AL36" i="21"/>
  <c r="AL39" i="21" s="1"/>
  <c r="AL43" i="21" s="1"/>
  <c r="AL34" i="21"/>
  <c r="AL16" i="21"/>
  <c r="BD83" i="20"/>
  <c r="BD86" i="20" s="1"/>
  <c r="BD87" i="20" s="1"/>
  <c r="BC83" i="20"/>
  <c r="BC86" i="20" s="1"/>
  <c r="BC87" i="20" s="1"/>
  <c r="BD67" i="20"/>
  <c r="BC67" i="20"/>
  <c r="BD37" i="20"/>
  <c r="BD40" i="20" s="1"/>
  <c r="BD41" i="20" s="1"/>
  <c r="BC37" i="20"/>
  <c r="BC40" i="20" s="1"/>
  <c r="BC41" i="20" s="1"/>
  <c r="BD25" i="20"/>
  <c r="BC25" i="20"/>
  <c r="BF128" i="22" l="1"/>
  <c r="BF131" i="22" s="1"/>
  <c r="BA44" i="23"/>
  <c r="AZ95" i="23"/>
  <c r="BA93" i="23"/>
  <c r="AZ93" i="23"/>
  <c r="BA91" i="23"/>
  <c r="BA90" i="23"/>
  <c r="BA89" i="23"/>
  <c r="AZ86" i="23"/>
  <c r="BA84" i="23"/>
  <c r="BA83" i="23"/>
  <c r="BA82" i="23"/>
  <c r="BA81" i="23"/>
  <c r="BA80" i="23"/>
  <c r="BA79" i="23"/>
  <c r="BA78" i="23"/>
  <c r="BA86" i="23" s="1"/>
  <c r="BA95" i="23" s="1"/>
  <c r="BA77" i="23"/>
  <c r="BA76" i="23"/>
  <c r="BA75" i="23"/>
  <c r="BA74" i="23"/>
  <c r="BA73" i="23"/>
  <c r="AZ65" i="23"/>
  <c r="BA63" i="23"/>
  <c r="AZ63" i="23"/>
  <c r="BA61" i="23"/>
  <c r="BA60" i="23"/>
  <c r="BA59" i="23"/>
  <c r="AZ56" i="23"/>
  <c r="BA54" i="23"/>
  <c r="BA53" i="23"/>
  <c r="BA52" i="23"/>
  <c r="BA51" i="23"/>
  <c r="BA50" i="23"/>
  <c r="BA49" i="23"/>
  <c r="BA48" i="23"/>
  <c r="BA47" i="23"/>
  <c r="BA46" i="23"/>
  <c r="BA45" i="23"/>
  <c r="BA43" i="23"/>
  <c r="BA56" i="23" s="1"/>
  <c r="BA65" i="23" s="1"/>
  <c r="AZ33" i="23"/>
  <c r="BA31" i="23"/>
  <c r="BA30" i="23"/>
  <c r="BA33" i="23" s="1"/>
  <c r="BA29" i="23"/>
  <c r="AZ26" i="23"/>
  <c r="AZ35" i="23" s="1"/>
  <c r="BA24" i="23"/>
  <c r="BA23" i="23"/>
  <c r="BA22" i="23"/>
  <c r="BA21" i="23"/>
  <c r="BA20" i="23"/>
  <c r="BA19" i="23"/>
  <c r="BA18" i="23"/>
  <c r="BA17" i="23"/>
  <c r="BA16" i="23"/>
  <c r="BA15" i="23"/>
  <c r="BA14" i="23"/>
  <c r="BA13" i="23"/>
  <c r="BA26" i="23" s="1"/>
  <c r="AZ42" i="24"/>
  <c r="BA42" i="24" s="1"/>
  <c r="BA41" i="24"/>
  <c r="AZ41" i="24"/>
  <c r="AZ40" i="24"/>
  <c r="BA40" i="24" s="1"/>
  <c r="AZ36" i="24"/>
  <c r="BA35" i="24"/>
  <c r="BA34" i="24"/>
  <c r="BA36" i="24" s="1"/>
  <c r="BA24" i="24"/>
  <c r="AZ24" i="24"/>
  <c r="AZ22" i="24"/>
  <c r="BA22" i="24" s="1"/>
  <c r="AZ21" i="24"/>
  <c r="BA21" i="24" s="1"/>
  <c r="BA20" i="24"/>
  <c r="AZ20" i="24"/>
  <c r="AZ19" i="24"/>
  <c r="BA19" i="24" s="1"/>
  <c r="BA15" i="24"/>
  <c r="BA14" i="24"/>
  <c r="AZ14" i="24"/>
  <c r="BA13" i="24"/>
  <c r="BA12" i="24"/>
  <c r="BA11" i="24"/>
  <c r="BA10" i="24"/>
  <c r="AZ37" i="25"/>
  <c r="BA36" i="25"/>
  <c r="AZ36" i="25"/>
  <c r="BA35" i="25"/>
  <c r="BA37" i="25" s="1"/>
  <c r="AZ35" i="25"/>
  <c r="BA32" i="25"/>
  <c r="AZ32" i="25"/>
  <c r="BA31" i="25"/>
  <c r="AZ31" i="25"/>
  <c r="BA30" i="25"/>
  <c r="AZ30" i="25"/>
  <c r="AZ29" i="25"/>
  <c r="BA29" i="25" s="1"/>
  <c r="BA33" i="25" s="1"/>
  <c r="BA20" i="25"/>
  <c r="AZ20" i="25"/>
  <c r="BA19" i="25"/>
  <c r="BA18" i="25"/>
  <c r="AZ16" i="25"/>
  <c r="AZ22" i="25" s="1"/>
  <c r="BA22" i="25" s="1"/>
  <c r="BA15" i="25"/>
  <c r="BA14" i="25"/>
  <c r="BA13" i="25"/>
  <c r="BA12" i="25"/>
  <c r="BA35" i="23" l="1"/>
  <c r="AZ23" i="24"/>
  <c r="BA23" i="24" s="1"/>
  <c r="BA39" i="25"/>
  <c r="AZ33" i="25"/>
  <c r="AZ39" i="25" s="1"/>
  <c r="BA16" i="25"/>
  <c r="BD124" i="22"/>
  <c r="BD102" i="22"/>
  <c r="BD13" i="22"/>
  <c r="BD54" i="22" s="1"/>
  <c r="BD64" i="22" s="1"/>
  <c r="BD71" i="22" s="1"/>
  <c r="AJ48" i="21"/>
  <c r="AJ34" i="21"/>
  <c r="AJ16" i="21"/>
  <c r="BB87" i="20"/>
  <c r="BB86" i="20"/>
  <c r="BB83" i="20"/>
  <c r="BB67" i="20"/>
  <c r="BB53" i="20"/>
  <c r="BB50" i="20"/>
  <c r="BB40" i="20"/>
  <c r="BB41" i="20" s="1"/>
  <c r="BB37" i="20"/>
  <c r="BB25" i="20"/>
  <c r="AJ36" i="21" l="1"/>
  <c r="AJ39" i="21" s="1"/>
  <c r="AJ43" i="21" s="1"/>
  <c r="BD128" i="22"/>
  <c r="BD131" i="22" s="1"/>
  <c r="AY39" i="25"/>
  <c r="AY37" i="25"/>
  <c r="AY33" i="25"/>
  <c r="AY20" i="25"/>
  <c r="AY16" i="25"/>
  <c r="AY22" i="25" s="1"/>
  <c r="AY42" i="24"/>
  <c r="AY36" i="24"/>
  <c r="AY23" i="24"/>
  <c r="AY14" i="24"/>
  <c r="AY95" i="23" l="1"/>
  <c r="AY93" i="23"/>
  <c r="AY86" i="23"/>
  <c r="AY65" i="23"/>
  <c r="AY63" i="23"/>
  <c r="AY56" i="23"/>
  <c r="AY33" i="23"/>
  <c r="AY35" i="23"/>
  <c r="AY26" i="23"/>
  <c r="AI48" i="21" l="1"/>
  <c r="BC124" i="22" l="1"/>
  <c r="BC102" i="22" l="1"/>
  <c r="BC54" i="22"/>
  <c r="BC64" i="22" s="1"/>
  <c r="BC71" i="22" s="1"/>
  <c r="BC128" i="22" s="1"/>
  <c r="BC131" i="22" s="1"/>
  <c r="AI34" i="21"/>
  <c r="AI16" i="21"/>
  <c r="AI36" i="21" s="1"/>
  <c r="AI39" i="21" s="1"/>
  <c r="AI43" i="21" s="1"/>
  <c r="BA86" i="20"/>
  <c r="BA83" i="20"/>
  <c r="BA67" i="20"/>
  <c r="BA50" i="20"/>
  <c r="BA53" i="20" s="1"/>
  <c r="BA37" i="20"/>
  <c r="BA25" i="20"/>
  <c r="BA41" i="20" s="1"/>
  <c r="BA87" i="20" l="1"/>
  <c r="AX39" i="25"/>
  <c r="AX37" i="25"/>
  <c r="AX33" i="25"/>
  <c r="AX20" i="25"/>
  <c r="AX16" i="25"/>
  <c r="AX22" i="25" s="1"/>
  <c r="AX42" i="24"/>
  <c r="AX36" i="24"/>
  <c r="AX23" i="24"/>
  <c r="AX14" i="24"/>
  <c r="AX93" i="23"/>
  <c r="AX95" i="23" s="1"/>
  <c r="AX86" i="23"/>
  <c r="AX63" i="23"/>
  <c r="AX56" i="23"/>
  <c r="AX65" i="23" s="1"/>
  <c r="AX33" i="23"/>
  <c r="AX26" i="23"/>
  <c r="AX35" i="23" s="1"/>
  <c r="BB124" i="22" l="1"/>
  <c r="BB102" i="22"/>
  <c r="BB13" i="22"/>
  <c r="BB54" i="22" s="1"/>
  <c r="BB64" i="22" s="1"/>
  <c r="BB71" i="22" s="1"/>
  <c r="AH48" i="21"/>
  <c r="AH39" i="21"/>
  <c r="AH43" i="21" s="1"/>
  <c r="AH34" i="21"/>
  <c r="AH16" i="21"/>
  <c r="AZ83" i="20"/>
  <c r="AZ86" i="20" s="1"/>
  <c r="AZ67" i="20"/>
  <c r="AZ50" i="20"/>
  <c r="AZ53" i="20" s="1"/>
  <c r="AZ37" i="20"/>
  <c r="AZ40" i="20" s="1"/>
  <c r="AZ41" i="20" s="1"/>
  <c r="AZ25" i="20"/>
  <c r="BB128" i="22" l="1"/>
  <c r="AZ87" i="20"/>
  <c r="AW39" i="25"/>
  <c r="AW37" i="25"/>
  <c r="AW33" i="25"/>
  <c r="AW22" i="25"/>
  <c r="AW20" i="25"/>
  <c r="AW16" i="25"/>
  <c r="AW42" i="24"/>
  <c r="AW36" i="24"/>
  <c r="AW23" i="24"/>
  <c r="AW14" i="24"/>
  <c r="AW93" i="23"/>
  <c r="AW86" i="23"/>
  <c r="AW95" i="23" s="1"/>
  <c r="AW78" i="23"/>
  <c r="AW63" i="23"/>
  <c r="AW48" i="23"/>
  <c r="AW56" i="23" s="1"/>
  <c r="AW65" i="23" s="1"/>
  <c r="AW33" i="23"/>
  <c r="AW26" i="23"/>
  <c r="AW35" i="23" s="1"/>
  <c r="AW18" i="23"/>
  <c r="BA124" i="22" l="1"/>
  <c r="AZ124" i="22"/>
  <c r="BA13" i="22"/>
  <c r="BA54" i="22" s="1"/>
  <c r="BA64" i="22" s="1"/>
  <c r="BA71" i="22" s="1"/>
  <c r="AG34" i="21"/>
  <c r="AG16" i="21"/>
  <c r="AY83" i="20"/>
  <c r="AX83" i="20"/>
  <c r="AY67" i="20"/>
  <c r="AX67" i="20"/>
  <c r="AY50" i="20"/>
  <c r="AX50" i="20"/>
  <c r="AY37" i="20"/>
  <c r="AX37" i="20"/>
  <c r="AY25" i="20"/>
  <c r="AX25" i="20"/>
  <c r="BA128" i="22" l="1"/>
  <c r="BA131" i="22" s="1"/>
  <c r="AU37" i="25"/>
  <c r="AV36" i="25"/>
  <c r="AV35" i="25"/>
  <c r="AV37" i="25" s="1"/>
  <c r="AU33" i="25"/>
  <c r="AU39" i="25" s="1"/>
  <c r="AV32" i="25"/>
  <c r="AV31" i="25"/>
  <c r="AV30" i="25"/>
  <c r="AV29" i="25"/>
  <c r="AU22" i="25"/>
  <c r="AU20" i="25"/>
  <c r="AV20" i="25" s="1"/>
  <c r="AV19" i="25"/>
  <c r="AV18" i="25"/>
  <c r="AU16" i="25"/>
  <c r="AV15" i="25"/>
  <c r="AV14" i="25"/>
  <c r="AV13" i="25"/>
  <c r="AV12" i="25"/>
  <c r="AV42" i="24"/>
  <c r="AU42" i="24"/>
  <c r="AV41" i="24"/>
  <c r="AV40" i="24"/>
  <c r="AU36" i="24"/>
  <c r="AV35" i="24"/>
  <c r="AV34" i="24"/>
  <c r="AV36" i="24" s="1"/>
  <c r="AV24" i="24"/>
  <c r="AV23" i="24"/>
  <c r="AU23" i="24"/>
  <c r="AV22" i="24"/>
  <c r="AV21" i="24"/>
  <c r="AV20" i="24"/>
  <c r="AV19" i="24"/>
  <c r="AV15" i="24"/>
  <c r="AV14" i="24"/>
  <c r="AU14" i="24"/>
  <c r="AV13" i="24"/>
  <c r="AV12" i="24"/>
  <c r="AV11" i="24"/>
  <c r="AV10" i="24"/>
  <c r="AV90" i="23"/>
  <c r="AV93" i="23" s="1"/>
  <c r="AV95" i="23" s="1"/>
  <c r="AU86" i="23"/>
  <c r="AU95" i="23" s="1"/>
  <c r="AU93" i="23"/>
  <c r="AV91" i="23"/>
  <c r="AV89" i="23"/>
  <c r="AV86" i="23"/>
  <c r="AV84" i="23"/>
  <c r="AV83" i="23"/>
  <c r="AV82" i="23"/>
  <c r="AV81" i="23"/>
  <c r="AV80" i="23"/>
  <c r="AV79" i="23"/>
  <c r="AV78" i="23"/>
  <c r="AV77" i="23"/>
  <c r="AV76" i="23"/>
  <c r="AV75" i="23"/>
  <c r="AV74" i="23"/>
  <c r="AV73" i="23"/>
  <c r="AC83" i="23"/>
  <c r="AE83" i="23" s="1"/>
  <c r="AD83" i="23"/>
  <c r="AC84" i="23"/>
  <c r="AD84" i="23" s="1"/>
  <c r="H83" i="23"/>
  <c r="I83" i="23" s="1"/>
  <c r="AB83" i="23"/>
  <c r="H84" i="23"/>
  <c r="I84" i="23" s="1"/>
  <c r="AB84" i="23"/>
  <c r="AU65" i="23"/>
  <c r="AV65" i="23"/>
  <c r="AU63" i="23"/>
  <c r="AV63" i="23"/>
  <c r="AV56" i="23"/>
  <c r="AU56" i="23"/>
  <c r="H53" i="23"/>
  <c r="I53" i="23" s="1"/>
  <c r="H54" i="23"/>
  <c r="AV26" i="23"/>
  <c r="AU26" i="23"/>
  <c r="AU35" i="23"/>
  <c r="AV35" i="23"/>
  <c r="AU33" i="23"/>
  <c r="AV33" i="23"/>
  <c r="AV31" i="23"/>
  <c r="AV30" i="23"/>
  <c r="AV29" i="23"/>
  <c r="H23" i="23"/>
  <c r="I23" i="23" s="1"/>
  <c r="H24" i="23"/>
  <c r="I24" i="23" s="1"/>
  <c r="AV33" i="25" l="1"/>
  <c r="AE84" i="23"/>
  <c r="AF83" i="23"/>
  <c r="AG83" i="23" s="1"/>
  <c r="J84" i="23"/>
  <c r="J83" i="23"/>
  <c r="K83" i="23" s="1"/>
  <c r="J53" i="23"/>
  <c r="K53" i="23" s="1"/>
  <c r="I54" i="23"/>
  <c r="J23" i="23"/>
  <c r="K23" i="23" s="1"/>
  <c r="J24" i="23"/>
  <c r="K24" i="23" s="1"/>
  <c r="L24" i="23" s="1"/>
  <c r="AY124" i="22"/>
  <c r="AY102" i="22"/>
  <c r="AY13" i="22"/>
  <c r="AY54" i="22" s="1"/>
  <c r="AY64" i="22" s="1"/>
  <c r="AY71" i="22" s="1"/>
  <c r="AV39" i="25" l="1"/>
  <c r="AG84" i="23"/>
  <c r="AH83" i="23"/>
  <c r="AF84" i="23"/>
  <c r="AH84" i="23" s="1"/>
  <c r="L83" i="23"/>
  <c r="K84" i="23"/>
  <c r="L53" i="23"/>
  <c r="J54" i="23"/>
  <c r="L23" i="23"/>
  <c r="M23" i="23" s="1"/>
  <c r="M24" i="23"/>
  <c r="N24" i="23" s="1"/>
  <c r="AY128" i="22"/>
  <c r="AY131" i="22" s="1"/>
  <c r="AJ84" i="23" l="1"/>
  <c r="AI84" i="23"/>
  <c r="AI83" i="23"/>
  <c r="L84" i="23"/>
  <c r="M83" i="23"/>
  <c r="M53" i="23"/>
  <c r="K54" i="23"/>
  <c r="O23" i="23"/>
  <c r="N23" i="23"/>
  <c r="O24" i="23"/>
  <c r="AT37" i="25"/>
  <c r="AT33" i="25"/>
  <c r="AT22" i="25"/>
  <c r="AT20" i="25"/>
  <c r="AT16" i="25"/>
  <c r="AT42" i="24"/>
  <c r="AT36" i="24"/>
  <c r="AT23" i="24"/>
  <c r="AT14" i="24"/>
  <c r="AT93" i="23"/>
  <c r="AT86" i="23"/>
  <c r="AT95" i="23" s="1"/>
  <c r="AT65" i="23"/>
  <c r="AT63" i="23"/>
  <c r="AT56" i="23"/>
  <c r="AT33" i="23"/>
  <c r="AT35" i="23" s="1"/>
  <c r="AT26" i="23"/>
  <c r="AT39" i="25" l="1"/>
  <c r="AV16" i="25"/>
  <c r="AV22" i="25"/>
  <c r="AL84" i="23"/>
  <c r="AK84" i="23"/>
  <c r="AJ83" i="23"/>
  <c r="AK83" i="23"/>
  <c r="M84" i="23"/>
  <c r="N83" i="23"/>
  <c r="O83" i="23" s="1"/>
  <c r="N53" i="23"/>
  <c r="L54" i="23"/>
  <c r="P23" i="23"/>
  <c r="Q23" i="23" s="1"/>
  <c r="P24" i="23"/>
  <c r="Q24" i="23" s="1"/>
  <c r="R24" i="23" s="1"/>
  <c r="AQ24" i="24"/>
  <c r="AS39" i="25"/>
  <c r="AS37" i="25"/>
  <c r="AS33" i="25"/>
  <c r="AS20" i="25"/>
  <c r="AS22" i="25" s="1"/>
  <c r="AS16" i="25"/>
  <c r="AS42" i="24"/>
  <c r="AS36" i="24"/>
  <c r="AS23" i="24"/>
  <c r="AS14" i="24"/>
  <c r="AS93" i="23"/>
  <c r="AS86" i="23"/>
  <c r="AS95" i="23" s="1"/>
  <c r="AS63" i="23"/>
  <c r="AS56" i="23"/>
  <c r="AS33" i="23"/>
  <c r="AS26" i="23"/>
  <c r="AN84" i="23" l="1"/>
  <c r="AL83" i="23"/>
  <c r="AM83" i="23"/>
  <c r="AN83" i="23" s="1"/>
  <c r="AM84" i="23"/>
  <c r="O84" i="23"/>
  <c r="N84" i="23"/>
  <c r="P83" i="23"/>
  <c r="P53" i="23"/>
  <c r="O53" i="23"/>
  <c r="R23" i="23"/>
  <c r="S23" i="23" s="1"/>
  <c r="M54" i="23"/>
  <c r="Q53" i="23"/>
  <c r="S24" i="23"/>
  <c r="AS65" i="23"/>
  <c r="AS35" i="23"/>
  <c r="AX124" i="22"/>
  <c r="AX102" i="22"/>
  <c r="AX13" i="22"/>
  <c r="AV37" i="20"/>
  <c r="AR83" i="23" l="1"/>
  <c r="AO83" i="23"/>
  <c r="AO84" i="23"/>
  <c r="AP83" i="23"/>
  <c r="AQ83" i="23"/>
  <c r="Q84" i="23"/>
  <c r="R83" i="23"/>
  <c r="P84" i="23"/>
  <c r="Q83" i="23"/>
  <c r="U23" i="23"/>
  <c r="V23" i="23" s="1"/>
  <c r="T23" i="23"/>
  <c r="R53" i="23"/>
  <c r="N54" i="23"/>
  <c r="T24" i="23"/>
  <c r="U24" i="23" s="1"/>
  <c r="AX54" i="22"/>
  <c r="AR37" i="25"/>
  <c r="AQ37" i="25"/>
  <c r="AP37" i="25"/>
  <c r="AO37" i="25"/>
  <c r="AN37" i="25"/>
  <c r="AN39" i="25" s="1"/>
  <c r="AM37" i="25"/>
  <c r="AJ37" i="25"/>
  <c r="AJ39" i="25" s="1"/>
  <c r="AI37" i="25"/>
  <c r="AH37" i="25"/>
  <c r="AF37" i="25"/>
  <c r="AE37" i="25"/>
  <c r="AE39" i="25" s="1"/>
  <c r="AD37" i="25"/>
  <c r="AC37" i="25"/>
  <c r="Z37" i="25"/>
  <c r="Y37" i="25"/>
  <c r="Q37" i="25"/>
  <c r="P37" i="25"/>
  <c r="O37" i="25"/>
  <c r="O39" i="25" s="1"/>
  <c r="N37" i="25"/>
  <c r="L37" i="25"/>
  <c r="L39" i="25" s="1"/>
  <c r="K37" i="25"/>
  <c r="J37" i="25"/>
  <c r="I37" i="25"/>
  <c r="G37" i="25"/>
  <c r="G39" i="25" s="1"/>
  <c r="F37" i="25"/>
  <c r="E37" i="25"/>
  <c r="D37" i="25"/>
  <c r="D39" i="25" s="1"/>
  <c r="AQ36" i="25"/>
  <c r="AL36" i="25"/>
  <c r="AG36" i="25"/>
  <c r="AA36" i="25"/>
  <c r="AA37" i="25" s="1"/>
  <c r="X36" i="25"/>
  <c r="AB36" i="25" s="1"/>
  <c r="AB37" i="25" s="1"/>
  <c r="V36" i="25"/>
  <c r="U36" i="25"/>
  <c r="T36" i="25"/>
  <c r="S36" i="25"/>
  <c r="W36" i="25" s="1"/>
  <c r="R36" i="25"/>
  <c r="M36" i="25"/>
  <c r="H36" i="25"/>
  <c r="AQ35" i="25"/>
  <c r="AL35" i="25"/>
  <c r="AL37" i="25" s="1"/>
  <c r="AG35" i="25"/>
  <c r="AG37" i="25" s="1"/>
  <c r="AB35" i="25"/>
  <c r="AA35" i="25"/>
  <c r="X35" i="25"/>
  <c r="X37" i="25" s="1"/>
  <c r="V35" i="25"/>
  <c r="V37" i="25" s="1"/>
  <c r="U35" i="25"/>
  <c r="U37" i="25" s="1"/>
  <c r="T35" i="25"/>
  <c r="W35" i="25" s="1"/>
  <c r="W37" i="25" s="1"/>
  <c r="S35" i="25"/>
  <c r="S37" i="25" s="1"/>
  <c r="R35" i="25"/>
  <c r="R37" i="25" s="1"/>
  <c r="M35" i="25"/>
  <c r="M37" i="25" s="1"/>
  <c r="H35" i="25"/>
  <c r="H37" i="25" s="1"/>
  <c r="AR33" i="25"/>
  <c r="AR39" i="25" s="1"/>
  <c r="AP33" i="25"/>
  <c r="AP39" i="25" s="1"/>
  <c r="AO33" i="25"/>
  <c r="AO39" i="25" s="1"/>
  <c r="AN33" i="25"/>
  <c r="AM33" i="25"/>
  <c r="AM39" i="25" s="1"/>
  <c r="AJ33" i="25"/>
  <c r="AI33" i="25"/>
  <c r="AI39" i="25" s="1"/>
  <c r="AH33" i="25"/>
  <c r="AH39" i="25" s="1"/>
  <c r="AF33" i="25"/>
  <c r="AF39" i="25" s="1"/>
  <c r="AE33" i="25"/>
  <c r="AD33" i="25"/>
  <c r="AD39" i="25" s="1"/>
  <c r="AC33" i="25"/>
  <c r="AC39" i="25" s="1"/>
  <c r="Z33" i="25"/>
  <c r="Z39" i="25" s="1"/>
  <c r="Y33" i="25"/>
  <c r="Y39" i="25" s="1"/>
  <c r="S33" i="25"/>
  <c r="Q33" i="25"/>
  <c r="Q39" i="25" s="1"/>
  <c r="P33" i="25"/>
  <c r="P39" i="25" s="1"/>
  <c r="O33" i="25"/>
  <c r="N33" i="25"/>
  <c r="N39" i="25" s="1"/>
  <c r="L33" i="25"/>
  <c r="K33" i="25"/>
  <c r="K39" i="25" s="1"/>
  <c r="J33" i="25"/>
  <c r="J39" i="25" s="1"/>
  <c r="I33" i="25"/>
  <c r="I39" i="25" s="1"/>
  <c r="G33" i="25"/>
  <c r="F33" i="25"/>
  <c r="F39" i="25" s="1"/>
  <c r="E33" i="25"/>
  <c r="E39" i="25" s="1"/>
  <c r="D33" i="25"/>
  <c r="AQ32" i="25"/>
  <c r="AQ33" i="25" s="1"/>
  <c r="AQ39" i="25" s="1"/>
  <c r="AL32" i="25"/>
  <c r="AG32" i="25"/>
  <c r="AB32" i="25"/>
  <c r="AA32" i="25"/>
  <c r="X32" i="25"/>
  <c r="V32" i="25"/>
  <c r="U32" i="25"/>
  <c r="T32" i="25"/>
  <c r="S32" i="25"/>
  <c r="W32" i="25" s="1"/>
  <c r="R32" i="25"/>
  <c r="M32" i="25"/>
  <c r="H32" i="25"/>
  <c r="AQ31" i="25"/>
  <c r="AL31" i="25"/>
  <c r="AG31" i="25"/>
  <c r="AA31" i="25"/>
  <c r="X31" i="25"/>
  <c r="AB31" i="25" s="1"/>
  <c r="V31" i="25"/>
  <c r="U31" i="25"/>
  <c r="T31" i="25"/>
  <c r="S31" i="25"/>
  <c r="W31" i="25" s="1"/>
  <c r="R31" i="25"/>
  <c r="M31" i="25"/>
  <c r="H31" i="25"/>
  <c r="H33" i="25" s="1"/>
  <c r="H39" i="25" s="1"/>
  <c r="AQ30" i="25"/>
  <c r="AL30" i="25"/>
  <c r="AG30" i="25"/>
  <c r="AA30" i="25"/>
  <c r="AA33" i="25" s="1"/>
  <c r="X30" i="25"/>
  <c r="AB30" i="25" s="1"/>
  <c r="V30" i="25"/>
  <c r="V33" i="25" s="1"/>
  <c r="V39" i="25" s="1"/>
  <c r="U30" i="25"/>
  <c r="T30" i="25"/>
  <c r="S30" i="25"/>
  <c r="W30" i="25" s="1"/>
  <c r="R30" i="25"/>
  <c r="M30" i="25"/>
  <c r="H30" i="25"/>
  <c r="AQ29" i="25"/>
  <c r="AL29" i="25"/>
  <c r="AL33" i="25" s="1"/>
  <c r="AG29" i="25"/>
  <c r="AG33" i="25" s="1"/>
  <c r="AB29" i="25"/>
  <c r="AB33" i="25" s="1"/>
  <c r="AB39" i="25" s="1"/>
  <c r="AA29" i="25"/>
  <c r="X29" i="25"/>
  <c r="V29" i="25"/>
  <c r="U29" i="25"/>
  <c r="U33" i="25" s="1"/>
  <c r="T29" i="25"/>
  <c r="T33" i="25" s="1"/>
  <c r="S29" i="25"/>
  <c r="R29" i="25"/>
  <c r="R33" i="25" s="1"/>
  <c r="M29" i="25"/>
  <c r="M33" i="25" s="1"/>
  <c r="M39" i="25" s="1"/>
  <c r="H29" i="25"/>
  <c r="AO22" i="25"/>
  <c r="AE22" i="25"/>
  <c r="Y22" i="25"/>
  <c r="Q22" i="25"/>
  <c r="O22" i="25"/>
  <c r="I22" i="25"/>
  <c r="G22" i="25"/>
  <c r="AR20" i="25"/>
  <c r="AR22" i="25" s="1"/>
  <c r="AP20" i="25"/>
  <c r="AO20" i="25"/>
  <c r="AN20" i="25"/>
  <c r="AN22" i="25" s="1"/>
  <c r="AM20" i="25"/>
  <c r="AK20" i="25"/>
  <c r="AJ20" i="25"/>
  <c r="AJ22" i="25" s="1"/>
  <c r="AI20" i="25"/>
  <c r="AH20" i="25"/>
  <c r="AF20" i="25"/>
  <c r="AF22" i="25" s="1"/>
  <c r="AE20" i="25"/>
  <c r="AD20" i="25"/>
  <c r="AC20" i="25"/>
  <c r="AA20" i="25"/>
  <c r="Z20" i="25"/>
  <c r="Y20" i="25"/>
  <c r="X20" i="25"/>
  <c r="X22" i="25" s="1"/>
  <c r="V20" i="25"/>
  <c r="U20" i="25"/>
  <c r="T20" i="25"/>
  <c r="T22" i="25" s="1"/>
  <c r="S20" i="25"/>
  <c r="R20" i="25"/>
  <c r="Q20" i="25"/>
  <c r="P20" i="25"/>
  <c r="P22" i="25" s="1"/>
  <c r="O20" i="25"/>
  <c r="N20" i="25"/>
  <c r="M20" i="25"/>
  <c r="L20" i="25"/>
  <c r="L22" i="25" s="1"/>
  <c r="K20" i="25"/>
  <c r="J20" i="25"/>
  <c r="I20" i="25"/>
  <c r="H20" i="25"/>
  <c r="G20" i="25"/>
  <c r="F20" i="25"/>
  <c r="E20" i="25"/>
  <c r="D20" i="25"/>
  <c r="D22" i="25" s="1"/>
  <c r="AQ19" i="25"/>
  <c r="AL19" i="25"/>
  <c r="AG19" i="25"/>
  <c r="AB19" i="25"/>
  <c r="W19" i="25"/>
  <c r="R19" i="25"/>
  <c r="M19" i="25"/>
  <c r="H19" i="25"/>
  <c r="AQ18" i="25"/>
  <c r="AQ20" i="25" s="1"/>
  <c r="AL18" i="25"/>
  <c r="AL20" i="25" s="1"/>
  <c r="AG18" i="25"/>
  <c r="AG20" i="25" s="1"/>
  <c r="AG22" i="25" s="1"/>
  <c r="AB18" i="25"/>
  <c r="AB20" i="25" s="1"/>
  <c r="W18" i="25"/>
  <c r="W20" i="25" s="1"/>
  <c r="R18" i="25"/>
  <c r="M18" i="25"/>
  <c r="H18" i="25"/>
  <c r="AR16" i="25"/>
  <c r="AP16" i="25"/>
  <c r="AP22" i="25" s="1"/>
  <c r="AO16" i="25"/>
  <c r="AN16" i="25"/>
  <c r="AK16" i="25"/>
  <c r="AK22" i="25" s="1"/>
  <c r="AJ16" i="25"/>
  <c r="AI16" i="25"/>
  <c r="AI22" i="25" s="1"/>
  <c r="AH16" i="25"/>
  <c r="AH22" i="25" s="1"/>
  <c r="AG16" i="25"/>
  <c r="AF16" i="25"/>
  <c r="AE16" i="25"/>
  <c r="AD16" i="25"/>
  <c r="AD22" i="25" s="1"/>
  <c r="AC16" i="25"/>
  <c r="AC22" i="25" s="1"/>
  <c r="AA16" i="25"/>
  <c r="AA22" i="25" s="1"/>
  <c r="Z16" i="25"/>
  <c r="Z22" i="25" s="1"/>
  <c r="Y16" i="25"/>
  <c r="X16" i="25"/>
  <c r="V16" i="25"/>
  <c r="V22" i="25" s="1"/>
  <c r="U16" i="25"/>
  <c r="U22" i="25" s="1"/>
  <c r="T16" i="25"/>
  <c r="S16" i="25"/>
  <c r="S22" i="25" s="1"/>
  <c r="Q16" i="25"/>
  <c r="P16" i="25"/>
  <c r="O16" i="25"/>
  <c r="N16" i="25"/>
  <c r="N22" i="25" s="1"/>
  <c r="L16" i="25"/>
  <c r="K16" i="25"/>
  <c r="K22" i="25" s="1"/>
  <c r="J16" i="25"/>
  <c r="J22" i="25" s="1"/>
  <c r="I16" i="25"/>
  <c r="G16" i="25"/>
  <c r="F16" i="25"/>
  <c r="F22" i="25" s="1"/>
  <c r="E16" i="25"/>
  <c r="E22" i="25" s="1"/>
  <c r="D16" i="25"/>
  <c r="AQ15" i="25"/>
  <c r="AM15" i="25"/>
  <c r="AL15" i="25"/>
  <c r="AL16" i="25" s="1"/>
  <c r="AL22" i="25" s="1"/>
  <c r="AG15" i="25"/>
  <c r="AB15" i="25"/>
  <c r="W15" i="25"/>
  <c r="R15" i="25"/>
  <c r="R16" i="25" s="1"/>
  <c r="R22" i="25" s="1"/>
  <c r="M15" i="25"/>
  <c r="H15" i="25"/>
  <c r="AM14" i="25"/>
  <c r="AQ14" i="25" s="1"/>
  <c r="AQ16" i="25" s="1"/>
  <c r="AQ22" i="25" s="1"/>
  <c r="AL14" i="25"/>
  <c r="AG14" i="25"/>
  <c r="AB14" i="25"/>
  <c r="W14" i="25"/>
  <c r="R14" i="25"/>
  <c r="M14" i="25"/>
  <c r="H14" i="25"/>
  <c r="AQ13" i="25"/>
  <c r="AL13" i="25"/>
  <c r="AG13" i="25"/>
  <c r="AB13" i="25"/>
  <c r="W13" i="25"/>
  <c r="R13" i="25"/>
  <c r="M13" i="25"/>
  <c r="H13" i="25"/>
  <c r="AQ12" i="25"/>
  <c r="AL12" i="25"/>
  <c r="AG12" i="25"/>
  <c r="AB12" i="25"/>
  <c r="AB16" i="25" s="1"/>
  <c r="AB22" i="25" s="1"/>
  <c r="W12" i="25"/>
  <c r="W16" i="25" s="1"/>
  <c r="R12" i="25"/>
  <c r="M12" i="25"/>
  <c r="M16" i="25" s="1"/>
  <c r="M22" i="25" s="1"/>
  <c r="H12" i="25"/>
  <c r="H16" i="25" s="1"/>
  <c r="H22" i="25" s="1"/>
  <c r="AR42" i="24"/>
  <c r="AP42" i="24"/>
  <c r="AO42" i="24"/>
  <c r="AN42" i="24"/>
  <c r="AM42" i="24"/>
  <c r="AK42" i="24"/>
  <c r="AJ42" i="24"/>
  <c r="AI42" i="24"/>
  <c r="AH42" i="24"/>
  <c r="AL42" i="24" s="1"/>
  <c r="AF42" i="24"/>
  <c r="AE42" i="24"/>
  <c r="AD42" i="24"/>
  <c r="AC42" i="24"/>
  <c r="Z42" i="24"/>
  <c r="Y42" i="24"/>
  <c r="X42" i="24"/>
  <c r="V42" i="24"/>
  <c r="U42" i="24"/>
  <c r="T42" i="24"/>
  <c r="S42" i="24"/>
  <c r="R42" i="24"/>
  <c r="Q42" i="24"/>
  <c r="P42" i="24"/>
  <c r="O42" i="24"/>
  <c r="N42" i="24"/>
  <c r="M42" i="24"/>
  <c r="L42" i="24"/>
  <c r="K42" i="24"/>
  <c r="J42" i="24"/>
  <c r="I42" i="24"/>
  <c r="H42" i="24"/>
  <c r="G42" i="24"/>
  <c r="F42" i="24"/>
  <c r="E42" i="24"/>
  <c r="D42" i="24"/>
  <c r="AQ41" i="24"/>
  <c r="AL41" i="24"/>
  <c r="AG41" i="24"/>
  <c r="AB41" i="24"/>
  <c r="W41" i="24"/>
  <c r="AQ40" i="24"/>
  <c r="AQ42" i="24" s="1"/>
  <c r="AL40" i="24"/>
  <c r="AG40" i="24"/>
  <c r="AG42" i="24" s="1"/>
  <c r="AB40" i="24"/>
  <c r="AB42" i="24" s="1"/>
  <c r="W40" i="24"/>
  <c r="W42" i="24" s="1"/>
  <c r="AR36" i="24"/>
  <c r="AP36" i="24"/>
  <c r="AO36" i="24"/>
  <c r="AN36" i="24"/>
  <c r="AM36" i="24"/>
  <c r="AK36" i="24"/>
  <c r="AJ36" i="24"/>
  <c r="AI36" i="24"/>
  <c r="AH36" i="24"/>
  <c r="AL36" i="24" s="1"/>
  <c r="AG36" i="24"/>
  <c r="AF36" i="24"/>
  <c r="AE36" i="24"/>
  <c r="AD36" i="24"/>
  <c r="AC36" i="24"/>
  <c r="Z36" i="24"/>
  <c r="Y36" i="24"/>
  <c r="X36" i="24"/>
  <c r="V36" i="24"/>
  <c r="U36" i="24"/>
  <c r="T36" i="24"/>
  <c r="S36" i="24"/>
  <c r="R36" i="24"/>
  <c r="Q36" i="24"/>
  <c r="P36" i="24"/>
  <c r="O36" i="24"/>
  <c r="N36" i="24"/>
  <c r="M36" i="24"/>
  <c r="L36" i="24"/>
  <c r="K36" i="24"/>
  <c r="J36" i="24"/>
  <c r="I36" i="24"/>
  <c r="H36" i="24"/>
  <c r="G36" i="24"/>
  <c r="F36" i="24"/>
  <c r="E36" i="24"/>
  <c r="D36" i="24"/>
  <c r="AQ35" i="24"/>
  <c r="AL35" i="24"/>
  <c r="AG35" i="24"/>
  <c r="AB35" i="24"/>
  <c r="W35" i="24"/>
  <c r="AQ34" i="24"/>
  <c r="AQ36" i="24" s="1"/>
  <c r="AL34" i="24"/>
  <c r="AG34" i="24"/>
  <c r="AB34" i="24"/>
  <c r="AB36" i="24" s="1"/>
  <c r="W34" i="24"/>
  <c r="W36" i="24" s="1"/>
  <c r="AL24" i="24"/>
  <c r="AG24" i="24"/>
  <c r="AB24" i="24"/>
  <c r="W24" i="24"/>
  <c r="R24" i="24"/>
  <c r="M24" i="24"/>
  <c r="H24" i="24"/>
  <c r="AR23" i="24"/>
  <c r="AP23" i="24"/>
  <c r="AO23" i="24"/>
  <c r="AN23" i="24"/>
  <c r="AM23" i="24"/>
  <c r="AJ23" i="24"/>
  <c r="AI23" i="24"/>
  <c r="AH23" i="24"/>
  <c r="AF23" i="24"/>
  <c r="AE23" i="24"/>
  <c r="AD23" i="24"/>
  <c r="AC23" i="24"/>
  <c r="Z23" i="24"/>
  <c r="X23" i="24"/>
  <c r="V23" i="24"/>
  <c r="U23" i="24"/>
  <c r="T23" i="24"/>
  <c r="S23" i="24"/>
  <c r="Q23" i="24"/>
  <c r="P23" i="24"/>
  <c r="O23" i="24"/>
  <c r="N23" i="24"/>
  <c r="M23" i="24"/>
  <c r="L23" i="24"/>
  <c r="K23" i="24"/>
  <c r="J23" i="24"/>
  <c r="I23" i="24"/>
  <c r="G23" i="24"/>
  <c r="F23" i="24"/>
  <c r="E23" i="24"/>
  <c r="D23" i="24"/>
  <c r="AQ22" i="24"/>
  <c r="AL22" i="24"/>
  <c r="AG22" i="24"/>
  <c r="Y22" i="24"/>
  <c r="AB22" i="24" s="1"/>
  <c r="W22" i="24"/>
  <c r="R22" i="24"/>
  <c r="M22" i="24"/>
  <c r="H22" i="24"/>
  <c r="AQ21" i="24"/>
  <c r="AQ23" i="24" s="1"/>
  <c r="AL21" i="24"/>
  <c r="AG21" i="24"/>
  <c r="Y21" i="24"/>
  <c r="AB21" i="24" s="1"/>
  <c r="W21" i="24"/>
  <c r="R21" i="24"/>
  <c r="M21" i="24"/>
  <c r="H21" i="24"/>
  <c r="AQ20" i="24"/>
  <c r="AL20" i="24"/>
  <c r="AG20" i="24"/>
  <c r="Y20" i="24"/>
  <c r="AB20" i="24" s="1"/>
  <c r="W20" i="24"/>
  <c r="R20" i="24"/>
  <c r="M20" i="24"/>
  <c r="H20" i="24"/>
  <c r="AQ19" i="24"/>
  <c r="AL19" i="24"/>
  <c r="AG19" i="24"/>
  <c r="AG23" i="24" s="1"/>
  <c r="AB19" i="24"/>
  <c r="Y19" i="24"/>
  <c r="Y23" i="24" s="1"/>
  <c r="W19" i="24"/>
  <c r="W23" i="24" s="1"/>
  <c r="R19" i="24"/>
  <c r="R23" i="24" s="1"/>
  <c r="M19" i="24"/>
  <c r="H19" i="24"/>
  <c r="H23" i="24" s="1"/>
  <c r="AQ15" i="24"/>
  <c r="AL15" i="24"/>
  <c r="AG15" i="24"/>
  <c r="AB15" i="24"/>
  <c r="W15" i="24"/>
  <c r="R15" i="24"/>
  <c r="M15" i="24"/>
  <c r="H15" i="24"/>
  <c r="AR14" i="24"/>
  <c r="AQ14" i="24"/>
  <c r="AP14" i="24"/>
  <c r="AO14" i="24"/>
  <c r="AN14" i="24"/>
  <c r="AM14" i="24"/>
  <c r="AK14" i="24"/>
  <c r="AK23" i="24" s="1"/>
  <c r="AL23" i="24" s="1"/>
  <c r="AJ14" i="24"/>
  <c r="AI14" i="24"/>
  <c r="AH14" i="24"/>
  <c r="AF14" i="24"/>
  <c r="AE14" i="24"/>
  <c r="AD14" i="24"/>
  <c r="AC14" i="24"/>
  <c r="AB14" i="24"/>
  <c r="Z14" i="24"/>
  <c r="Y14" i="24"/>
  <c r="X14" i="24"/>
  <c r="V14" i="24"/>
  <c r="U14" i="24"/>
  <c r="T14" i="24"/>
  <c r="S14" i="24"/>
  <c r="Q14" i="24"/>
  <c r="P14" i="24"/>
  <c r="O14" i="24"/>
  <c r="N14" i="24"/>
  <c r="L14" i="24"/>
  <c r="K14" i="24"/>
  <c r="J14" i="24"/>
  <c r="I14" i="24"/>
  <c r="H14" i="24"/>
  <c r="G14" i="24"/>
  <c r="F14" i="24"/>
  <c r="E14" i="24"/>
  <c r="D14" i="24"/>
  <c r="AQ13" i="24"/>
  <c r="AL13" i="24"/>
  <c r="AG13" i="24"/>
  <c r="AB13" i="24"/>
  <c r="W13" i="24"/>
  <c r="R13" i="24"/>
  <c r="M13" i="24"/>
  <c r="H13" i="24"/>
  <c r="AQ12" i="24"/>
  <c r="AL12" i="24"/>
  <c r="AG12" i="24"/>
  <c r="AB12" i="24"/>
  <c r="W12" i="24"/>
  <c r="R12" i="24"/>
  <c r="M12" i="24"/>
  <c r="H12" i="24"/>
  <c r="AQ11" i="24"/>
  <c r="AL11" i="24"/>
  <c r="AG11" i="24"/>
  <c r="AB11" i="24"/>
  <c r="W11" i="24"/>
  <c r="R11" i="24"/>
  <c r="M11" i="24"/>
  <c r="H11" i="24"/>
  <c r="AQ10" i="24"/>
  <c r="AL10" i="24"/>
  <c r="AL14" i="24" s="1"/>
  <c r="AG10" i="24"/>
  <c r="AG14" i="24" s="1"/>
  <c r="AB10" i="24"/>
  <c r="W10" i="24"/>
  <c r="W14" i="24" s="1"/>
  <c r="R10" i="24"/>
  <c r="R14" i="24" s="1"/>
  <c r="M10" i="24"/>
  <c r="M14" i="24" s="1"/>
  <c r="H10" i="24"/>
  <c r="AR93" i="23"/>
  <c r="AP93" i="23"/>
  <c r="AO93" i="23"/>
  <c r="AN93" i="23"/>
  <c r="AM93" i="23"/>
  <c r="AK93" i="23"/>
  <c r="AJ93" i="23"/>
  <c r="AI93" i="23"/>
  <c r="AH93" i="23"/>
  <c r="AF93" i="23"/>
  <c r="AE93" i="23"/>
  <c r="AD93" i="23"/>
  <c r="AC93" i="23"/>
  <c r="AA93" i="23"/>
  <c r="Z93" i="23"/>
  <c r="Y93" i="23"/>
  <c r="X93" i="23"/>
  <c r="V93" i="23"/>
  <c r="U93" i="23"/>
  <c r="T93" i="23"/>
  <c r="S93" i="23"/>
  <c r="Q93" i="23"/>
  <c r="P93" i="23"/>
  <c r="O93" i="23"/>
  <c r="N93" i="23"/>
  <c r="L93" i="23"/>
  <c r="K93" i="23"/>
  <c r="J93" i="23"/>
  <c r="I93" i="23"/>
  <c r="H93" i="23"/>
  <c r="G93" i="23"/>
  <c r="F93" i="23"/>
  <c r="E93" i="23"/>
  <c r="D93" i="23"/>
  <c r="AQ91" i="23"/>
  <c r="AQ93" i="23" s="1"/>
  <c r="AL91" i="23"/>
  <c r="AG91" i="23"/>
  <c r="AB91" i="23"/>
  <c r="W91" i="23"/>
  <c r="R91" i="23"/>
  <c r="M91" i="23"/>
  <c r="AQ90" i="23"/>
  <c r="AL90" i="23"/>
  <c r="AG90" i="23"/>
  <c r="AB90" i="23"/>
  <c r="W90" i="23"/>
  <c r="R90" i="23"/>
  <c r="M90" i="23"/>
  <c r="AQ89" i="23"/>
  <c r="AL89" i="23"/>
  <c r="AG89" i="23"/>
  <c r="AB89" i="23"/>
  <c r="W89" i="23"/>
  <c r="R89" i="23"/>
  <c r="R93" i="23" s="1"/>
  <c r="M89" i="23"/>
  <c r="AR86" i="23"/>
  <c r="AP86" i="23"/>
  <c r="AP95" i="23" s="1"/>
  <c r="AO86" i="23"/>
  <c r="AO95" i="23" s="1"/>
  <c r="AN86" i="23"/>
  <c r="AN95" i="23" s="1"/>
  <c r="AM86" i="23"/>
  <c r="AK86" i="23"/>
  <c r="AK95" i="23" s="1"/>
  <c r="AJ86" i="23"/>
  <c r="AI86" i="23"/>
  <c r="AH86" i="23"/>
  <c r="AF86" i="23"/>
  <c r="AF95" i="23" s="1"/>
  <c r="AE86" i="23"/>
  <c r="AD86" i="23"/>
  <c r="AD95" i="23" s="1"/>
  <c r="AC86" i="23"/>
  <c r="AC95" i="23" s="1"/>
  <c r="AA86" i="23"/>
  <c r="Z86" i="23"/>
  <c r="Y86" i="23"/>
  <c r="Y95" i="23" s="1"/>
  <c r="X86" i="23"/>
  <c r="X95" i="23" s="1"/>
  <c r="G86" i="23"/>
  <c r="G95" i="23" s="1"/>
  <c r="F86" i="23"/>
  <c r="F95" i="23" s="1"/>
  <c r="E86" i="23"/>
  <c r="E95" i="23" s="1"/>
  <c r="D86" i="23"/>
  <c r="AQ82" i="23"/>
  <c r="AL82" i="23"/>
  <c r="AG82" i="23"/>
  <c r="AB82" i="23"/>
  <c r="H82" i="23"/>
  <c r="H86" i="23" s="1"/>
  <c r="H95" i="23" s="1"/>
  <c r="AQ81" i="23"/>
  <c r="AL81" i="23"/>
  <c r="AG81" i="23"/>
  <c r="AB81" i="23"/>
  <c r="W81" i="23"/>
  <c r="M81" i="23"/>
  <c r="AQ80" i="23"/>
  <c r="AL80" i="23"/>
  <c r="AG80" i="23"/>
  <c r="AB80" i="23"/>
  <c r="W80" i="23"/>
  <c r="M80" i="23"/>
  <c r="AQ79" i="23"/>
  <c r="AL79" i="23"/>
  <c r="AG79" i="23"/>
  <c r="AB79" i="23"/>
  <c r="W79" i="23"/>
  <c r="M79" i="23"/>
  <c r="AQ78" i="23"/>
  <c r="AL78" i="23"/>
  <c r="AG78" i="23"/>
  <c r="AB78" i="23"/>
  <c r="W78" i="23"/>
  <c r="M78" i="23"/>
  <c r="AQ77" i="23"/>
  <c r="AL77" i="23"/>
  <c r="AG77" i="23"/>
  <c r="AB77" i="23"/>
  <c r="W77" i="23"/>
  <c r="M77" i="23"/>
  <c r="AQ76" i="23"/>
  <c r="AL76" i="23"/>
  <c r="AG76" i="23"/>
  <c r="AB76" i="23"/>
  <c r="W76" i="23"/>
  <c r="R76" i="23"/>
  <c r="M76" i="23"/>
  <c r="AQ75" i="23"/>
  <c r="AL75" i="23"/>
  <c r="AG75" i="23"/>
  <c r="AB75" i="23"/>
  <c r="W75" i="23"/>
  <c r="R75" i="23"/>
  <c r="M75" i="23"/>
  <c r="AQ74" i="23"/>
  <c r="AL74" i="23"/>
  <c r="AG74" i="23"/>
  <c r="AB74" i="23"/>
  <c r="W74" i="23"/>
  <c r="R74" i="23"/>
  <c r="M74" i="23"/>
  <c r="AQ73" i="23"/>
  <c r="AL73" i="23"/>
  <c r="AG73" i="23"/>
  <c r="AB73" i="23"/>
  <c r="W73" i="23"/>
  <c r="R73" i="23"/>
  <c r="M73" i="23"/>
  <c r="G65" i="23"/>
  <c r="AR63" i="23"/>
  <c r="AP63" i="23"/>
  <c r="AO63" i="23"/>
  <c r="AN63" i="23"/>
  <c r="AM63" i="23"/>
  <c r="AK63" i="23"/>
  <c r="AJ63" i="23"/>
  <c r="AI63" i="23"/>
  <c r="AH63" i="23"/>
  <c r="AF63" i="23"/>
  <c r="AE63" i="23"/>
  <c r="AD63" i="23"/>
  <c r="AC63" i="23"/>
  <c r="AA63" i="23"/>
  <c r="Z63" i="23"/>
  <c r="Y63" i="23"/>
  <c r="X63" i="23"/>
  <c r="V63" i="23"/>
  <c r="U63" i="23"/>
  <c r="T63" i="23"/>
  <c r="S63" i="23"/>
  <c r="Q63" i="23"/>
  <c r="P63" i="23"/>
  <c r="O63" i="23"/>
  <c r="N63" i="23"/>
  <c r="L63" i="23"/>
  <c r="K63" i="23"/>
  <c r="J63" i="23"/>
  <c r="I63" i="23"/>
  <c r="H63" i="23"/>
  <c r="G63" i="23"/>
  <c r="F63" i="23"/>
  <c r="E63" i="23"/>
  <c r="D63" i="23"/>
  <c r="AQ61" i="23"/>
  <c r="AL61" i="23"/>
  <c r="AG61" i="23"/>
  <c r="AB61" i="23"/>
  <c r="W61" i="23"/>
  <c r="R61" i="23"/>
  <c r="M61" i="23"/>
  <c r="H61" i="23"/>
  <c r="AQ60" i="23"/>
  <c r="AL60" i="23"/>
  <c r="AG60" i="23"/>
  <c r="AB60" i="23"/>
  <c r="W60" i="23"/>
  <c r="R60" i="23"/>
  <c r="M60" i="23"/>
  <c r="H60" i="23"/>
  <c r="AQ59" i="23"/>
  <c r="AQ63" i="23" s="1"/>
  <c r="AL59" i="23"/>
  <c r="AL63" i="23" s="1"/>
  <c r="AG59" i="23"/>
  <c r="AG63" i="23" s="1"/>
  <c r="AB59" i="23"/>
  <c r="AB63" i="23" s="1"/>
  <c r="W59" i="23"/>
  <c r="W63" i="23" s="1"/>
  <c r="R59" i="23"/>
  <c r="R63" i="23" s="1"/>
  <c r="M59" i="23"/>
  <c r="M63" i="23" s="1"/>
  <c r="H59" i="23"/>
  <c r="AR56" i="23"/>
  <c r="AR65" i="23" s="1"/>
  <c r="AP56" i="23"/>
  <c r="AP65" i="23" s="1"/>
  <c r="AO56" i="23"/>
  <c r="AO65" i="23" s="1"/>
  <c r="AN56" i="23"/>
  <c r="AN65" i="23" s="1"/>
  <c r="AM56" i="23"/>
  <c r="AM65" i="23" s="1"/>
  <c r="AK56" i="23"/>
  <c r="AJ56" i="23"/>
  <c r="AI56" i="23"/>
  <c r="AI65" i="23" s="1"/>
  <c r="AH56" i="23"/>
  <c r="AH65" i="23" s="1"/>
  <c r="AF56" i="23"/>
  <c r="AF65" i="23" s="1"/>
  <c r="AE56" i="23"/>
  <c r="AE65" i="23" s="1"/>
  <c r="AD56" i="23"/>
  <c r="AD65" i="23" s="1"/>
  <c r="AC56" i="23"/>
  <c r="G56" i="23"/>
  <c r="F56" i="23"/>
  <c r="F65" i="23" s="1"/>
  <c r="E56" i="23"/>
  <c r="D56" i="23"/>
  <c r="D65" i="23" s="1"/>
  <c r="AQ52" i="23"/>
  <c r="AL52" i="23"/>
  <c r="AG52" i="23"/>
  <c r="H52" i="23"/>
  <c r="I52" i="23" s="1"/>
  <c r="AQ51" i="23"/>
  <c r="AL51" i="23"/>
  <c r="AG51" i="23"/>
  <c r="AB51" i="23"/>
  <c r="W51" i="23"/>
  <c r="R51" i="23"/>
  <c r="M51" i="23"/>
  <c r="H51" i="23"/>
  <c r="AQ50" i="23"/>
  <c r="AL50" i="23"/>
  <c r="AG50" i="23"/>
  <c r="AB50" i="23"/>
  <c r="W50" i="23"/>
  <c r="R50" i="23"/>
  <c r="M50" i="23"/>
  <c r="H50" i="23"/>
  <c r="AQ49" i="23"/>
  <c r="AL49" i="23"/>
  <c r="AG49" i="23"/>
  <c r="AB49" i="23"/>
  <c r="W49" i="23"/>
  <c r="R49" i="23"/>
  <c r="M49" i="23"/>
  <c r="H49" i="23"/>
  <c r="AQ48" i="23"/>
  <c r="AL48" i="23"/>
  <c r="AG48" i="23"/>
  <c r="AB48" i="23"/>
  <c r="W48" i="23"/>
  <c r="R48" i="23"/>
  <c r="M48" i="23"/>
  <c r="H48" i="23"/>
  <c r="AQ47" i="23"/>
  <c r="AL47" i="23"/>
  <c r="AG47" i="23"/>
  <c r="AB47" i="23"/>
  <c r="W47" i="23"/>
  <c r="R47" i="23"/>
  <c r="M47" i="23"/>
  <c r="H47" i="23"/>
  <c r="AQ46" i="23"/>
  <c r="AL46" i="23"/>
  <c r="AG46" i="23"/>
  <c r="AB46" i="23"/>
  <c r="W46" i="23"/>
  <c r="R46" i="23"/>
  <c r="M46" i="23"/>
  <c r="H46" i="23"/>
  <c r="AQ45" i="23"/>
  <c r="AL45" i="23"/>
  <c r="AG45" i="23"/>
  <c r="AB45" i="23"/>
  <c r="W45" i="23"/>
  <c r="R45" i="23"/>
  <c r="M45" i="23"/>
  <c r="H45" i="23"/>
  <c r="AQ44" i="23"/>
  <c r="AL44" i="23"/>
  <c r="AG44" i="23"/>
  <c r="AB44" i="23"/>
  <c r="W44" i="23"/>
  <c r="R44" i="23"/>
  <c r="M44" i="23"/>
  <c r="H44" i="23"/>
  <c r="AQ43" i="23"/>
  <c r="AL43" i="23"/>
  <c r="AG43" i="23"/>
  <c r="AB43" i="23"/>
  <c r="W43" i="23"/>
  <c r="R43" i="23"/>
  <c r="M43" i="23"/>
  <c r="H43" i="23"/>
  <c r="AR33" i="23"/>
  <c r="AP33" i="23"/>
  <c r="AO33" i="23"/>
  <c r="AN33" i="23"/>
  <c r="AM33" i="23"/>
  <c r="AK33" i="23"/>
  <c r="AJ33" i="23"/>
  <c r="AI33" i="23"/>
  <c r="AH33" i="23"/>
  <c r="AF33" i="23"/>
  <c r="AE33" i="23"/>
  <c r="AD33" i="23"/>
  <c r="AC33" i="23"/>
  <c r="AA33" i="23"/>
  <c r="Z33" i="23"/>
  <c r="Y33" i="23"/>
  <c r="X33" i="23"/>
  <c r="V33" i="23"/>
  <c r="U33" i="23"/>
  <c r="T33" i="23"/>
  <c r="S33" i="23"/>
  <c r="Q33" i="23"/>
  <c r="P33" i="23"/>
  <c r="O33" i="23"/>
  <c r="N33" i="23"/>
  <c r="L33" i="23"/>
  <c r="K33" i="23"/>
  <c r="J33" i="23"/>
  <c r="I33" i="23"/>
  <c r="H33" i="23"/>
  <c r="G33" i="23"/>
  <c r="F33" i="23"/>
  <c r="E33" i="23"/>
  <c r="D33" i="23"/>
  <c r="AQ31" i="23"/>
  <c r="AL31" i="23"/>
  <c r="AG31" i="23"/>
  <c r="AB31" i="23"/>
  <c r="W31" i="23"/>
  <c r="R31" i="23"/>
  <c r="M31" i="23"/>
  <c r="H31" i="23"/>
  <c r="AQ30" i="23"/>
  <c r="AL30" i="23"/>
  <c r="AG30" i="23"/>
  <c r="AB30" i="23"/>
  <c r="W30" i="23"/>
  <c r="R30" i="23"/>
  <c r="M30" i="23"/>
  <c r="H30" i="23"/>
  <c r="AQ29" i="23"/>
  <c r="AQ33" i="23" s="1"/>
  <c r="AL29" i="23"/>
  <c r="AL33" i="23" s="1"/>
  <c r="AG29" i="23"/>
  <c r="AG33" i="23" s="1"/>
  <c r="AB29" i="23"/>
  <c r="AB33" i="23" s="1"/>
  <c r="W29" i="23"/>
  <c r="W33" i="23" s="1"/>
  <c r="R29" i="23"/>
  <c r="R33" i="23" s="1"/>
  <c r="M29" i="23"/>
  <c r="M33" i="23" s="1"/>
  <c r="H29" i="23"/>
  <c r="AP26" i="23"/>
  <c r="AP35" i="23" s="1"/>
  <c r="AO26" i="23"/>
  <c r="AN26" i="23"/>
  <c r="AM26" i="23"/>
  <c r="AM35" i="23" s="1"/>
  <c r="AK26" i="23"/>
  <c r="AJ26" i="23"/>
  <c r="AJ35" i="23" s="1"/>
  <c r="AI26" i="23"/>
  <c r="AI35" i="23" s="1"/>
  <c r="AH26" i="23"/>
  <c r="AH35" i="23" s="1"/>
  <c r="AF26" i="23"/>
  <c r="AE26" i="23"/>
  <c r="AE35" i="23" s="1"/>
  <c r="AD26" i="23"/>
  <c r="AD35" i="23" s="1"/>
  <c r="AC26" i="23"/>
  <c r="G26" i="23"/>
  <c r="G35" i="23" s="1"/>
  <c r="F26" i="23"/>
  <c r="F35" i="23" s="1"/>
  <c r="E26" i="23"/>
  <c r="D26" i="23"/>
  <c r="D35" i="23" s="1"/>
  <c r="AQ22" i="23"/>
  <c r="AL22" i="23"/>
  <c r="AG22" i="23"/>
  <c r="H22" i="23"/>
  <c r="AQ21" i="23"/>
  <c r="AL21" i="23"/>
  <c r="AG21" i="23"/>
  <c r="AB21" i="23"/>
  <c r="W21" i="23"/>
  <c r="R21" i="23"/>
  <c r="M21" i="23"/>
  <c r="H21" i="23"/>
  <c r="AQ20" i="23"/>
  <c r="AL20" i="23"/>
  <c r="AG20" i="23"/>
  <c r="AB20" i="23"/>
  <c r="W20" i="23"/>
  <c r="R20" i="23"/>
  <c r="M20" i="23"/>
  <c r="H20" i="23"/>
  <c r="AQ19" i="23"/>
  <c r="AL19" i="23"/>
  <c r="AG19" i="23"/>
  <c r="AB19" i="23"/>
  <c r="W19" i="23"/>
  <c r="R19" i="23"/>
  <c r="M19" i="23"/>
  <c r="H19" i="23"/>
  <c r="AQ18" i="23"/>
  <c r="AR18" i="23" s="1"/>
  <c r="AR26" i="23" s="1"/>
  <c r="AR35" i="23" s="1"/>
  <c r="AL18" i="23"/>
  <c r="AG18" i="23"/>
  <c r="AB18" i="23"/>
  <c r="W18" i="23"/>
  <c r="R18" i="23"/>
  <c r="M18" i="23"/>
  <c r="H18" i="23"/>
  <c r="AQ17" i="23"/>
  <c r="AL17" i="23"/>
  <c r="AG17" i="23"/>
  <c r="AB17" i="23"/>
  <c r="W17" i="23"/>
  <c r="R17" i="23"/>
  <c r="M17" i="23"/>
  <c r="H17" i="23"/>
  <c r="AQ16" i="23"/>
  <c r="AL16" i="23"/>
  <c r="AG16" i="23"/>
  <c r="AB16" i="23"/>
  <c r="W16" i="23"/>
  <c r="R16" i="23"/>
  <c r="M16" i="23"/>
  <c r="H16" i="23"/>
  <c r="AQ15" i="23"/>
  <c r="AL15" i="23"/>
  <c r="AG15" i="23"/>
  <c r="AB15" i="23"/>
  <c r="W15" i="23"/>
  <c r="R15" i="23"/>
  <c r="M15" i="23"/>
  <c r="H15" i="23"/>
  <c r="AQ14" i="23"/>
  <c r="AL14" i="23"/>
  <c r="AG14" i="23"/>
  <c r="AB14" i="23"/>
  <c r="W14" i="23"/>
  <c r="R14" i="23"/>
  <c r="M14" i="23"/>
  <c r="H14" i="23"/>
  <c r="AQ13" i="23"/>
  <c r="AL13" i="23"/>
  <c r="AG13" i="23"/>
  <c r="AB13" i="23"/>
  <c r="W13" i="23"/>
  <c r="R13" i="23"/>
  <c r="M13" i="23"/>
  <c r="H13" i="23"/>
  <c r="H26" i="23" s="1"/>
  <c r="H35" i="23" s="1"/>
  <c r="AQ84" i="23" l="1"/>
  <c r="AP84" i="23"/>
  <c r="AS83" i="23"/>
  <c r="AT83" i="23" s="1"/>
  <c r="S83" i="23"/>
  <c r="R84" i="23"/>
  <c r="U83" i="23"/>
  <c r="V83" i="23" s="1"/>
  <c r="T83" i="23"/>
  <c r="W23" i="23"/>
  <c r="X23" i="23" s="1"/>
  <c r="Y23" i="23" s="1"/>
  <c r="AJ65" i="23"/>
  <c r="H56" i="23"/>
  <c r="H65" i="23" s="1"/>
  <c r="O54" i="23"/>
  <c r="P54" i="23" s="1"/>
  <c r="S53" i="23"/>
  <c r="AQ56" i="23"/>
  <c r="AQ65" i="23" s="1"/>
  <c r="V24" i="23"/>
  <c r="W24" i="23" s="1"/>
  <c r="X24" i="23" s="1"/>
  <c r="AG56" i="23"/>
  <c r="AG65" i="23" s="1"/>
  <c r="AF35" i="23"/>
  <c r="AH95" i="23"/>
  <c r="AL56" i="23"/>
  <c r="AL65" i="23" s="1"/>
  <c r="M93" i="23"/>
  <c r="W93" i="23"/>
  <c r="AI95" i="23"/>
  <c r="AR95" i="23"/>
  <c r="AK35" i="23"/>
  <c r="E65" i="23"/>
  <c r="Z95" i="23"/>
  <c r="AJ95" i="23"/>
  <c r="AA95" i="23"/>
  <c r="AC35" i="23"/>
  <c r="AB93" i="23"/>
  <c r="AM95" i="23"/>
  <c r="AK65" i="23"/>
  <c r="D95" i="23"/>
  <c r="AE95" i="23"/>
  <c r="AN35" i="23"/>
  <c r="AC65" i="23"/>
  <c r="AG86" i="23"/>
  <c r="AQ26" i="23"/>
  <c r="AQ35" i="23" s="1"/>
  <c r="I22" i="23"/>
  <c r="I26" i="23" s="1"/>
  <c r="I35" i="23" s="1"/>
  <c r="AG26" i="23"/>
  <c r="AG35" i="23" s="1"/>
  <c r="AL26" i="23"/>
  <c r="AL35" i="23" s="1"/>
  <c r="AX64" i="22"/>
  <c r="R39" i="25"/>
  <c r="AG39" i="25"/>
  <c r="AL39" i="25"/>
  <c r="U39" i="25"/>
  <c r="AA39" i="25"/>
  <c r="W22" i="25"/>
  <c r="S39" i="25"/>
  <c r="X33" i="25"/>
  <c r="X39" i="25" s="1"/>
  <c r="T37" i="25"/>
  <c r="T39" i="25" s="1"/>
  <c r="W29" i="25"/>
  <c r="W33" i="25" s="1"/>
  <c r="W39" i="25" s="1"/>
  <c r="AM16" i="25"/>
  <c r="AM22" i="25" s="1"/>
  <c r="AB23" i="24"/>
  <c r="E35" i="23"/>
  <c r="J52" i="23"/>
  <c r="I56" i="23"/>
  <c r="I65" i="23" s="1"/>
  <c r="AB86" i="23"/>
  <c r="I82" i="23"/>
  <c r="AG93" i="23"/>
  <c r="AG95" i="23" s="1"/>
  <c r="AL86" i="23"/>
  <c r="AL93" i="23"/>
  <c r="AQ86" i="23"/>
  <c r="AQ95" i="23" s="1"/>
  <c r="AO35" i="23"/>
  <c r="AS84" i="23" l="1"/>
  <c r="AT84" i="23" s="1"/>
  <c r="AR84" i="23"/>
  <c r="S84" i="23"/>
  <c r="W83" i="23"/>
  <c r="Q54" i="23"/>
  <c r="R54" i="23" s="1"/>
  <c r="T53" i="23"/>
  <c r="Y24" i="23"/>
  <c r="Z24" i="23" s="1"/>
  <c r="AA24" i="23" s="1"/>
  <c r="Z23" i="23"/>
  <c r="AB95" i="23"/>
  <c r="J22" i="23"/>
  <c r="J26" i="23" s="1"/>
  <c r="J35" i="23" s="1"/>
  <c r="AX71" i="22"/>
  <c r="I86" i="23"/>
  <c r="I95" i="23" s="1"/>
  <c r="J82" i="23"/>
  <c r="J56" i="23"/>
  <c r="J65" i="23" s="1"/>
  <c r="K52" i="23"/>
  <c r="AL95" i="23"/>
  <c r="U84" i="23" l="1"/>
  <c r="T84" i="23"/>
  <c r="S54" i="23"/>
  <c r="T54" i="23" s="1"/>
  <c r="U54" i="23" s="1"/>
  <c r="U53" i="23"/>
  <c r="V53" i="23" s="1"/>
  <c r="AB24" i="23"/>
  <c r="AA23" i="23"/>
  <c r="L52" i="23"/>
  <c r="M52" i="23" s="1"/>
  <c r="K22" i="23"/>
  <c r="AX128" i="22"/>
  <c r="J86" i="23"/>
  <c r="J95" i="23" s="1"/>
  <c r="K82" i="23"/>
  <c r="K56" i="23"/>
  <c r="K65" i="23" s="1"/>
  <c r="V84" i="23" l="1"/>
  <c r="W84" i="23"/>
  <c r="W53" i="23"/>
  <c r="V54" i="23"/>
  <c r="AC24" i="23"/>
  <c r="AB23" i="23"/>
  <c r="AC23" i="23" s="1"/>
  <c r="L56" i="23"/>
  <c r="L65" i="23" s="1"/>
  <c r="N52" i="23"/>
  <c r="N56" i="23" s="1"/>
  <c r="N65" i="23" s="1"/>
  <c r="M56" i="23"/>
  <c r="M65" i="23" s="1"/>
  <c r="L22" i="23"/>
  <c r="M22" i="23" s="1"/>
  <c r="M26" i="23" s="1"/>
  <c r="M35" i="23" s="1"/>
  <c r="K26" i="23"/>
  <c r="K35" i="23" s="1"/>
  <c r="AX131" i="22"/>
  <c r="L82" i="23"/>
  <c r="K86" i="23"/>
  <c r="K95" i="23" s="1"/>
  <c r="W54" i="23" l="1"/>
  <c r="X53" i="23"/>
  <c r="O52" i="23"/>
  <c r="AD23" i="23"/>
  <c r="AE23" i="23" s="1"/>
  <c r="AD24" i="23"/>
  <c r="L26" i="23"/>
  <c r="L35" i="23" s="1"/>
  <c r="N22" i="23"/>
  <c r="N26" i="23" s="1"/>
  <c r="N35" i="23" s="1"/>
  <c r="L86" i="23"/>
  <c r="L95" i="23" s="1"/>
  <c r="M82" i="23"/>
  <c r="O56" i="23"/>
  <c r="O65" i="23" s="1"/>
  <c r="P52" i="23"/>
  <c r="Y53" i="23" l="1"/>
  <c r="Z53" i="23" s="1"/>
  <c r="X54" i="23"/>
  <c r="AF23" i="23"/>
  <c r="AG23" i="23" s="1"/>
  <c r="AE24" i="23"/>
  <c r="O22" i="23"/>
  <c r="M86" i="23"/>
  <c r="M95" i="23" s="1"/>
  <c r="P56" i="23"/>
  <c r="P65" i="23" s="1"/>
  <c r="N82" i="23"/>
  <c r="Q52" i="23"/>
  <c r="AA53" i="23" l="1"/>
  <c r="AB53" i="23" s="1"/>
  <c r="AC53" i="23" s="1"/>
  <c r="Y54" i="23"/>
  <c r="Z54" i="23"/>
  <c r="AF24" i="23"/>
  <c r="AG24" i="23"/>
  <c r="AH23" i="23"/>
  <c r="AI23" i="23" s="1"/>
  <c r="P22" i="23"/>
  <c r="Q22" i="23" s="1"/>
  <c r="Q26" i="23" s="1"/>
  <c r="Q35" i="23" s="1"/>
  <c r="O26" i="23"/>
  <c r="O35" i="23" s="1"/>
  <c r="N86" i="23"/>
  <c r="N95" i="23" s="1"/>
  <c r="Q56" i="23"/>
  <c r="Q65" i="23" s="1"/>
  <c r="R52" i="23"/>
  <c r="O82" i="23"/>
  <c r="P82" i="23" s="1"/>
  <c r="AH24" i="23" l="1"/>
  <c r="Q82" i="23"/>
  <c r="Q86" i="23" s="1"/>
  <c r="Q95" i="23" s="1"/>
  <c r="AD53" i="23"/>
  <c r="AA54" i="23"/>
  <c r="AI24" i="23"/>
  <c r="AJ24" i="23" s="1"/>
  <c r="AJ23" i="23"/>
  <c r="AK23" i="23" s="1"/>
  <c r="P26" i="23"/>
  <c r="P35" i="23" s="1"/>
  <c r="R22" i="23"/>
  <c r="R56" i="23"/>
  <c r="R65" i="23" s="1"/>
  <c r="P86" i="23"/>
  <c r="P95" i="23" s="1"/>
  <c r="O86" i="23"/>
  <c r="O95" i="23" s="1"/>
  <c r="S52" i="23"/>
  <c r="R82" i="23" l="1"/>
  <c r="S82" i="23" s="1"/>
  <c r="AE53" i="23"/>
  <c r="AB54" i="23"/>
  <c r="AF53" i="23"/>
  <c r="AG53" i="23" s="1"/>
  <c r="AK24" i="23"/>
  <c r="AL24" i="23" s="1"/>
  <c r="AL23" i="23"/>
  <c r="R26" i="23"/>
  <c r="R35" i="23" s="1"/>
  <c r="S22" i="23"/>
  <c r="S86" i="23"/>
  <c r="S95" i="23" s="1"/>
  <c r="S56" i="23"/>
  <c r="S65" i="23" s="1"/>
  <c r="T82" i="23"/>
  <c r="T86" i="23" s="1"/>
  <c r="T95" i="23" s="1"/>
  <c r="T52" i="23"/>
  <c r="R86" i="23"/>
  <c r="AH53" i="23" l="1"/>
  <c r="U82" i="23"/>
  <c r="U86" i="23" s="1"/>
  <c r="U95" i="23" s="1"/>
  <c r="AI53" i="23"/>
  <c r="V82" i="23"/>
  <c r="V86" i="23" s="1"/>
  <c r="V95" i="23" s="1"/>
  <c r="AC54" i="23"/>
  <c r="AM24" i="23"/>
  <c r="AN24" i="23" s="1"/>
  <c r="AM23" i="23"/>
  <c r="T22" i="23"/>
  <c r="U22" i="23" s="1"/>
  <c r="U26" i="23" s="1"/>
  <c r="U35" i="23" s="1"/>
  <c r="S26" i="23"/>
  <c r="S35" i="23" s="1"/>
  <c r="T56" i="23"/>
  <c r="T65" i="23" s="1"/>
  <c r="U52" i="23"/>
  <c r="AD54" i="23" l="1"/>
  <c r="AE54" i="23"/>
  <c r="W82" i="23"/>
  <c r="W86" i="23" s="1"/>
  <c r="W95" i="23" s="1"/>
  <c r="AJ53" i="23"/>
  <c r="AF54" i="23"/>
  <c r="AO24" i="23"/>
  <c r="AN23" i="23"/>
  <c r="V22" i="23"/>
  <c r="T26" i="23"/>
  <c r="T35" i="23" s="1"/>
  <c r="U56" i="23"/>
  <c r="U65" i="23" s="1"/>
  <c r="V52" i="23"/>
  <c r="AG54" i="23" l="1"/>
  <c r="AH54" i="23"/>
  <c r="AK53" i="23"/>
  <c r="AL53" i="23" s="1"/>
  <c r="AM53" i="23" s="1"/>
  <c r="AP24" i="23"/>
  <c r="AO23" i="23"/>
  <c r="AP23" i="23" s="1"/>
  <c r="W22" i="23"/>
  <c r="V26" i="23"/>
  <c r="V35" i="23" s="1"/>
  <c r="V56" i="23"/>
  <c r="V65" i="23" s="1"/>
  <c r="W52" i="23"/>
  <c r="X52" i="23" s="1"/>
  <c r="AN53" i="23" l="1"/>
  <c r="AI54" i="23"/>
  <c r="AQ24" i="23"/>
  <c r="AR24" i="23" s="1"/>
  <c r="AQ23" i="23"/>
  <c r="W26" i="23"/>
  <c r="W35" i="23" s="1"/>
  <c r="X22" i="23"/>
  <c r="Y22" i="23"/>
  <c r="Y26" i="23" s="1"/>
  <c r="Y35" i="23" s="1"/>
  <c r="X56" i="23"/>
  <c r="X65" i="23" s="1"/>
  <c r="Y52" i="23"/>
  <c r="W56" i="23"/>
  <c r="W65" i="23" s="1"/>
  <c r="AJ54" i="23" l="1"/>
  <c r="AK54" i="23" s="1"/>
  <c r="AS24" i="23"/>
  <c r="AT24" i="23" s="1"/>
  <c r="AO53" i="23"/>
  <c r="AR23" i="23"/>
  <c r="AS23" i="23" s="1"/>
  <c r="AT23" i="23" s="1"/>
  <c r="Z22" i="23"/>
  <c r="X26" i="23"/>
  <c r="X35" i="23" s="1"/>
  <c r="Y56" i="23"/>
  <c r="Y65" i="23" s="1"/>
  <c r="Z52" i="23"/>
  <c r="AL54" i="23" l="1"/>
  <c r="AP53" i="23"/>
  <c r="AQ53" i="23" s="1"/>
  <c r="AA22" i="23"/>
  <c r="Z26" i="23"/>
  <c r="Z35" i="23" s="1"/>
  <c r="Z56" i="23"/>
  <c r="Z65" i="23" s="1"/>
  <c r="AA52" i="23"/>
  <c r="AA56" i="23" s="1"/>
  <c r="AA65" i="23" s="1"/>
  <c r="AR53" i="23" l="1"/>
  <c r="AS53" i="23"/>
  <c r="AT53" i="23" s="1"/>
  <c r="AM54" i="23"/>
  <c r="AB52" i="23"/>
  <c r="AB56" i="23" s="1"/>
  <c r="AB65" i="23" s="1"/>
  <c r="AB22" i="23"/>
  <c r="AB26" i="23" s="1"/>
  <c r="AB35" i="23" s="1"/>
  <c r="AA26" i="23"/>
  <c r="AA35" i="23" s="1"/>
  <c r="AN54" i="23" l="1"/>
  <c r="AO54" i="23" s="1"/>
  <c r="AM83" i="20"/>
  <c r="AM67" i="20"/>
  <c r="AM37" i="20"/>
  <c r="AM40" i="20" s="1"/>
  <c r="AM41" i="20" s="1"/>
  <c r="AM25" i="20"/>
  <c r="AP54" i="23" l="1"/>
  <c r="AQ54" i="23"/>
  <c r="AR54" i="23" s="1"/>
  <c r="AL124" i="22"/>
  <c r="AK124" i="22"/>
  <c r="AI124" i="22"/>
  <c r="AH124" i="22"/>
  <c r="AG124" i="22"/>
  <c r="AF124" i="22"/>
  <c r="AD124" i="22"/>
  <c r="AC124" i="22"/>
  <c r="AA124" i="22"/>
  <c r="Z124" i="22"/>
  <c r="Y124" i="22"/>
  <c r="X124" i="22"/>
  <c r="W124" i="22"/>
  <c r="V124" i="22"/>
  <c r="U124" i="22"/>
  <c r="T124" i="22"/>
  <c r="S124" i="22"/>
  <c r="R124" i="22"/>
  <c r="Q124" i="22"/>
  <c r="P124" i="22"/>
  <c r="O124" i="22"/>
  <c r="N124" i="22"/>
  <c r="M124" i="22"/>
  <c r="L124" i="22"/>
  <c r="K124" i="22"/>
  <c r="J124" i="22"/>
  <c r="I124" i="22"/>
  <c r="H124" i="22"/>
  <c r="G124" i="22"/>
  <c r="F124" i="22"/>
  <c r="AL102" i="22"/>
  <c r="AK102" i="22"/>
  <c r="AI102" i="22"/>
  <c r="AH102" i="22"/>
  <c r="AG102" i="22"/>
  <c r="AF102" i="22"/>
  <c r="AD102" i="22"/>
  <c r="AC102" i="22"/>
  <c r="AA102" i="22"/>
  <c r="Z102" i="22"/>
  <c r="Y102" i="22"/>
  <c r="X102" i="22"/>
  <c r="W102" i="22"/>
  <c r="V102" i="22"/>
  <c r="U102" i="22"/>
  <c r="T102" i="22"/>
  <c r="S102" i="22"/>
  <c r="R102" i="22"/>
  <c r="Q102" i="22"/>
  <c r="P102" i="22"/>
  <c r="O102" i="22"/>
  <c r="N102" i="22"/>
  <c r="M102" i="22"/>
  <c r="L102" i="22"/>
  <c r="K102" i="22"/>
  <c r="J102" i="22"/>
  <c r="I102" i="22"/>
  <c r="H102" i="22"/>
  <c r="G102" i="22"/>
  <c r="F102" i="22"/>
  <c r="AK64" i="22"/>
  <c r="AK71" i="22" s="1"/>
  <c r="AF64" i="22"/>
  <c r="AF71" i="22" s="1"/>
  <c r="X64" i="22"/>
  <c r="X71" i="22" s="1"/>
  <c r="S64" i="22"/>
  <c r="S71" i="22" s="1"/>
  <c r="N64" i="22"/>
  <c r="N71" i="22" s="1"/>
  <c r="I64" i="22"/>
  <c r="I71" i="22" s="1"/>
  <c r="AJ54" i="22"/>
  <c r="AE54" i="22"/>
  <c r="AB54" i="22"/>
  <c r="AN13" i="22"/>
  <c r="AL13" i="22"/>
  <c r="AL54" i="22" s="1"/>
  <c r="AL64" i="22" s="1"/>
  <c r="AL71" i="22" s="1"/>
  <c r="AI13" i="22"/>
  <c r="AI54" i="22" s="1"/>
  <c r="AI64" i="22" s="1"/>
  <c r="AI71" i="22" s="1"/>
  <c r="AI128" i="22" s="1"/>
  <c r="AI131" i="22" s="1"/>
  <c r="AH13" i="22"/>
  <c r="AH54" i="22" s="1"/>
  <c r="AH64" i="22" s="1"/>
  <c r="AH71" i="22" s="1"/>
  <c r="AG13" i="22"/>
  <c r="AG54" i="22" s="1"/>
  <c r="AG64" i="22" s="1"/>
  <c r="AG71" i="22" s="1"/>
  <c r="AD13" i="22"/>
  <c r="AD54" i="22" s="1"/>
  <c r="AD64" i="22" s="1"/>
  <c r="AD71" i="22" s="1"/>
  <c r="AC13" i="22"/>
  <c r="AC54" i="22" s="1"/>
  <c r="AC64" i="22" s="1"/>
  <c r="AC71" i="22" s="1"/>
  <c r="AA13" i="22"/>
  <c r="AA54" i="22" s="1"/>
  <c r="AA64" i="22" s="1"/>
  <c r="AA71" i="22" s="1"/>
  <c r="Z13" i="22"/>
  <c r="Z54" i="22" s="1"/>
  <c r="Z64" i="22" s="1"/>
  <c r="Z71" i="22" s="1"/>
  <c r="Y13" i="22"/>
  <c r="Y54" i="22" s="1"/>
  <c r="Y64" i="22" s="1"/>
  <c r="Y71" i="22" s="1"/>
  <c r="W13" i="22"/>
  <c r="W54" i="22" s="1"/>
  <c r="W64" i="22" s="1"/>
  <c r="W71" i="22" s="1"/>
  <c r="V13" i="22"/>
  <c r="V54" i="22" s="1"/>
  <c r="V64" i="22" s="1"/>
  <c r="V71" i="22" s="1"/>
  <c r="U13" i="22"/>
  <c r="U54" i="22" s="1"/>
  <c r="U64" i="22" s="1"/>
  <c r="U71" i="22" s="1"/>
  <c r="T13" i="22"/>
  <c r="T54" i="22" s="1"/>
  <c r="T64" i="22" s="1"/>
  <c r="T71" i="22" s="1"/>
  <c r="R13" i="22"/>
  <c r="R54" i="22" s="1"/>
  <c r="R64" i="22" s="1"/>
  <c r="R71" i="22" s="1"/>
  <c r="Q13" i="22"/>
  <c r="Q54" i="22" s="1"/>
  <c r="Q64" i="22" s="1"/>
  <c r="Q71" i="22" s="1"/>
  <c r="Q128" i="22" s="1"/>
  <c r="Q131" i="22" s="1"/>
  <c r="P13" i="22"/>
  <c r="P54" i="22" s="1"/>
  <c r="P64" i="22" s="1"/>
  <c r="P71" i="22" s="1"/>
  <c r="O13" i="22"/>
  <c r="O54" i="22" s="1"/>
  <c r="O64" i="22" s="1"/>
  <c r="O71" i="22" s="1"/>
  <c r="M13" i="22"/>
  <c r="M54" i="22" s="1"/>
  <c r="M64" i="22" s="1"/>
  <c r="M71" i="22" s="1"/>
  <c r="L13" i="22"/>
  <c r="L54" i="22" s="1"/>
  <c r="L64" i="22" s="1"/>
  <c r="L71" i="22" s="1"/>
  <c r="K13" i="22"/>
  <c r="K54" i="22" s="1"/>
  <c r="K64" i="22" s="1"/>
  <c r="K71" i="22" s="1"/>
  <c r="J13" i="22"/>
  <c r="J54" i="22" s="1"/>
  <c r="J64" i="22" s="1"/>
  <c r="J71" i="22" s="1"/>
  <c r="H13" i="22"/>
  <c r="H54" i="22" s="1"/>
  <c r="H64" i="22" s="1"/>
  <c r="H71" i="22" s="1"/>
  <c r="G13" i="22"/>
  <c r="G54" i="22" s="1"/>
  <c r="G64" i="22" s="1"/>
  <c r="G71" i="22" s="1"/>
  <c r="G128" i="22" s="1"/>
  <c r="G131" i="22" s="1"/>
  <c r="F13" i="22"/>
  <c r="F54" i="22" s="1"/>
  <c r="F64" i="22" s="1"/>
  <c r="F71" i="22" s="1"/>
  <c r="T48" i="21"/>
  <c r="S48" i="21"/>
  <c r="R48" i="21"/>
  <c r="N48" i="21"/>
  <c r="M48" i="21"/>
  <c r="L48" i="21"/>
  <c r="J48" i="21"/>
  <c r="H48" i="21"/>
  <c r="G48" i="21"/>
  <c r="F48" i="21"/>
  <c r="K47" i="21"/>
  <c r="K46" i="21"/>
  <c r="T43" i="21"/>
  <c r="S43" i="21"/>
  <c r="K42" i="21"/>
  <c r="O39" i="21"/>
  <c r="I39" i="21"/>
  <c r="K38" i="21"/>
  <c r="R34" i="21"/>
  <c r="O34" i="21"/>
  <c r="N34" i="21"/>
  <c r="M34" i="21"/>
  <c r="K34" i="21" s="1"/>
  <c r="L34" i="21"/>
  <c r="J34" i="21"/>
  <c r="I34" i="21"/>
  <c r="H34" i="21"/>
  <c r="G34" i="21"/>
  <c r="F34" i="21"/>
  <c r="K33" i="21"/>
  <c r="K31" i="21"/>
  <c r="K30" i="21"/>
  <c r="K28" i="21"/>
  <c r="K27" i="21"/>
  <c r="K26" i="21"/>
  <c r="K25" i="21"/>
  <c r="K24" i="21"/>
  <c r="K23" i="21"/>
  <c r="K22" i="21"/>
  <c r="K21" i="21"/>
  <c r="K20" i="21"/>
  <c r="K19" i="21"/>
  <c r="R16" i="21"/>
  <c r="R36" i="21" s="1"/>
  <c r="R39" i="21" s="1"/>
  <c r="R43" i="21" s="1"/>
  <c r="O16" i="21"/>
  <c r="N16" i="21"/>
  <c r="M16" i="21"/>
  <c r="L16" i="21"/>
  <c r="J16" i="21"/>
  <c r="I16" i="21"/>
  <c r="H16" i="21"/>
  <c r="G16" i="21"/>
  <c r="F16" i="21"/>
  <c r="K15" i="21"/>
  <c r="K14" i="21"/>
  <c r="K13" i="21"/>
  <c r="K12" i="21"/>
  <c r="K11" i="21"/>
  <c r="AL83" i="20"/>
  <c r="AK83" i="20"/>
  <c r="AJ83" i="20"/>
  <c r="AI83" i="20"/>
  <c r="AH83" i="20"/>
  <c r="AF83" i="20"/>
  <c r="AD83" i="20"/>
  <c r="AE83" i="20" s="1"/>
  <c r="AC83" i="20"/>
  <c r="AB83" i="20"/>
  <c r="AA83" i="20"/>
  <c r="Z83" i="20"/>
  <c r="Y83" i="20"/>
  <c r="Y86" i="20" s="1"/>
  <c r="X83" i="20"/>
  <c r="W83" i="20"/>
  <c r="V83" i="20"/>
  <c r="V86" i="20" s="1"/>
  <c r="U83" i="20"/>
  <c r="S83" i="20"/>
  <c r="R83" i="20"/>
  <c r="Q83" i="20"/>
  <c r="P83" i="20"/>
  <c r="O83" i="20"/>
  <c r="N83" i="20"/>
  <c r="M83" i="20"/>
  <c r="L83" i="20"/>
  <c r="K83" i="20"/>
  <c r="J83" i="20"/>
  <c r="I83" i="20"/>
  <c r="H83" i="20"/>
  <c r="G83" i="20"/>
  <c r="F83" i="20"/>
  <c r="AJ82" i="20"/>
  <c r="AE82" i="20"/>
  <c r="AJ81" i="20"/>
  <c r="AE81" i="20"/>
  <c r="AJ77" i="20"/>
  <c r="AE77" i="20"/>
  <c r="AJ75" i="20"/>
  <c r="AE75" i="20"/>
  <c r="AJ74" i="20"/>
  <c r="AE74" i="20"/>
  <c r="AJ73" i="20"/>
  <c r="AE73" i="20"/>
  <c r="AJ71" i="20"/>
  <c r="AE71" i="20"/>
  <c r="AJ70" i="20"/>
  <c r="AE70" i="20"/>
  <c r="AL67" i="20"/>
  <c r="AK67" i="20"/>
  <c r="AI67" i="20"/>
  <c r="AI86" i="20" s="1"/>
  <c r="AJ86" i="20" s="1"/>
  <c r="AH67" i="20"/>
  <c r="AF67" i="20"/>
  <c r="AD67" i="20"/>
  <c r="AC67" i="20"/>
  <c r="AB67" i="20"/>
  <c r="AA67" i="20"/>
  <c r="Z67" i="20"/>
  <c r="Z86" i="20" s="1"/>
  <c r="X67" i="20"/>
  <c r="W67" i="20"/>
  <c r="V67" i="20"/>
  <c r="U67" i="20"/>
  <c r="T67" i="20"/>
  <c r="T86" i="20" s="1"/>
  <c r="S67" i="20"/>
  <c r="S86" i="20" s="1"/>
  <c r="R67" i="20"/>
  <c r="Q67" i="20"/>
  <c r="Q86" i="20" s="1"/>
  <c r="P67" i="20"/>
  <c r="P86" i="20" s="1"/>
  <c r="O67" i="20"/>
  <c r="N67" i="20"/>
  <c r="M67" i="20"/>
  <c r="L67" i="20"/>
  <c r="K67" i="20"/>
  <c r="K86" i="20" s="1"/>
  <c r="J67" i="20"/>
  <c r="I67" i="20"/>
  <c r="I86" i="20" s="1"/>
  <c r="H67" i="20"/>
  <c r="H86" i="20" s="1"/>
  <c r="G67" i="20"/>
  <c r="F67" i="20"/>
  <c r="AJ66" i="20"/>
  <c r="AE66" i="20"/>
  <c r="AJ65" i="20"/>
  <c r="AE65" i="20"/>
  <c r="AJ61" i="20"/>
  <c r="AE61" i="20"/>
  <c r="AJ59" i="20"/>
  <c r="AE59"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N36" i="21" l="1"/>
  <c r="N39" i="21" s="1"/>
  <c r="N43" i="21" s="1"/>
  <c r="AS54" i="23"/>
  <c r="AT54" i="23" s="1"/>
  <c r="L36" i="21"/>
  <c r="L39" i="21" s="1"/>
  <c r="L43" i="21" s="1"/>
  <c r="L41" i="20"/>
  <c r="W86" i="20"/>
  <c r="AA86" i="20"/>
  <c r="AA87" i="20" s="1"/>
  <c r="H36" i="21"/>
  <c r="H39" i="21" s="1"/>
  <c r="H43" i="21" s="1"/>
  <c r="W128" i="22"/>
  <c r="W131" i="22" s="1"/>
  <c r="O128" i="22"/>
  <c r="O131" i="22" s="1"/>
  <c r="K48" i="21"/>
  <c r="J36" i="21"/>
  <c r="J39" i="21" s="1"/>
  <c r="J43" i="21" s="1"/>
  <c r="S128" i="22"/>
  <c r="S131" i="22" s="1"/>
  <c r="M128" i="22"/>
  <c r="M131" i="22" s="1"/>
  <c r="AA128" i="22"/>
  <c r="AA131" i="22" s="1"/>
  <c r="AD128" i="22"/>
  <c r="AD131" i="22" s="1"/>
  <c r="K128" i="22"/>
  <c r="K131" i="22" s="1"/>
  <c r="AG128" i="22"/>
  <c r="AG131" i="22" s="1"/>
  <c r="AF128" i="22"/>
  <c r="AF131" i="22" s="1"/>
  <c r="J128" i="22"/>
  <c r="J131" i="22" s="1"/>
  <c r="L128" i="22"/>
  <c r="L131" i="22" s="1"/>
  <c r="V128" i="22"/>
  <c r="V131" i="22" s="1"/>
  <c r="AH128" i="22"/>
  <c r="AH131" i="22" s="1"/>
  <c r="Y128" i="22"/>
  <c r="Y131" i="22" s="1"/>
  <c r="AL128" i="22"/>
  <c r="AL131" i="22" s="1"/>
  <c r="I128" i="22"/>
  <c r="I131" i="22" s="1"/>
  <c r="P128" i="22"/>
  <c r="P131" i="22" s="1"/>
  <c r="N128" i="22"/>
  <c r="N131" i="22" s="1"/>
  <c r="AA41" i="20"/>
  <c r="AD86" i="20"/>
  <c r="AE86" i="20" s="1"/>
  <c r="F36" i="21"/>
  <c r="F39" i="21" s="1"/>
  <c r="F43" i="21" s="1"/>
  <c r="L86" i="20"/>
  <c r="L87" i="20" s="1"/>
  <c r="K16" i="21"/>
  <c r="F128" i="22"/>
  <c r="F131" i="22" s="1"/>
  <c r="Z128" i="22"/>
  <c r="Z131" i="22" s="1"/>
  <c r="P41" i="20"/>
  <c r="AK41" i="20"/>
  <c r="F86" i="20"/>
  <c r="F87" i="20" s="1"/>
  <c r="N86" i="20"/>
  <c r="N87" i="20" s="1"/>
  <c r="AF86" i="20"/>
  <c r="AF87" i="20" s="1"/>
  <c r="G36" i="21"/>
  <c r="G39" i="21" s="1"/>
  <c r="G43" i="21" s="1"/>
  <c r="H128" i="22"/>
  <c r="H131" i="22" s="1"/>
  <c r="R128" i="22"/>
  <c r="R131" i="22" s="1"/>
  <c r="AC128" i="22"/>
  <c r="X128" i="22"/>
  <c r="X131" i="22" s="1"/>
  <c r="T128" i="22"/>
  <c r="T131" i="22" s="1"/>
  <c r="X86" i="20"/>
  <c r="M36" i="21"/>
  <c r="U128" i="22"/>
  <c r="U131" i="22" s="1"/>
  <c r="AK128" i="22"/>
  <c r="AK131" i="22" s="1"/>
  <c r="K87" i="20"/>
  <c r="S87" i="20"/>
  <c r="AB86" i="20"/>
  <c r="AB87" i="20" s="1"/>
  <c r="V87" i="20"/>
  <c r="AC86" i="20"/>
  <c r="AC87" i="20" s="1"/>
  <c r="T87" i="20"/>
  <c r="R86" i="20"/>
  <c r="R87" i="20" s="1"/>
  <c r="H41" i="20"/>
  <c r="M86" i="20"/>
  <c r="M87" i="20" s="1"/>
  <c r="U86" i="20"/>
  <c r="U87" i="20" s="1"/>
  <c r="K41" i="20"/>
  <c r="S41" i="20"/>
  <c r="I41" i="20"/>
  <c r="Q41" i="20"/>
  <c r="AL41" i="20"/>
  <c r="H87" i="20"/>
  <c r="P87" i="20"/>
  <c r="AE67" i="20"/>
  <c r="J86" i="20"/>
  <c r="J87" i="20" s="1"/>
  <c r="J41" i="20"/>
  <c r="R41" i="20"/>
  <c r="G86" i="20"/>
  <c r="G87" i="20" s="1"/>
  <c r="O86" i="20"/>
  <c r="O87" i="20" s="1"/>
  <c r="G41" i="20"/>
  <c r="O41" i="20"/>
  <c r="W41" i="20"/>
  <c r="AF41" i="20"/>
  <c r="AE40" i="20"/>
  <c r="AD41" i="20"/>
  <c r="AE41" i="20" s="1"/>
  <c r="AI41" i="20"/>
  <c r="AJ41" i="20" s="1"/>
  <c r="AJ40" i="20"/>
  <c r="W87" i="20"/>
  <c r="AJ53" i="20"/>
  <c r="AI87" i="20"/>
  <c r="AJ87" i="20" s="1"/>
  <c r="Q87" i="20"/>
  <c r="Z87" i="20"/>
  <c r="I87" i="20"/>
  <c r="AC41" i="20"/>
  <c r="AJ37" i="20"/>
  <c r="AJ50" i="20"/>
  <c r="AJ67" i="20"/>
  <c r="AD53" i="20"/>
  <c r="AE37" i="20"/>
  <c r="K36" i="21" l="1"/>
  <c r="M39" i="21"/>
  <c r="M43" i="21" s="1"/>
  <c r="K43" i="21" s="1"/>
  <c r="AD87" i="20"/>
  <c r="AE87" i="20" s="1"/>
  <c r="AE53" i="20"/>
  <c r="K39" i="21"/>
  <c r="O12" i="15" l="1"/>
  <c r="J12" i="1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alcChain>
</file>

<file path=xl/sharedStrings.xml><?xml version="1.0" encoding="utf-8"?>
<sst xmlns="http://schemas.openxmlformats.org/spreadsheetml/2006/main" count="2341" uniqueCount="443">
  <si>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</si>
  <si>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</si>
  <si>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</si>
  <si>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</si>
  <si>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</si>
  <si>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</si>
  <si>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</si>
  <si>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</si>
  <si>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</si>
  <si>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</si>
  <si>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</si>
  <si>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</si>
  <si>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</si>
  <si>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</si>
  <si>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</si>
  <si>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</si>
  <si>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</si>
  <si>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</si>
  <si>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</si>
  <si>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</si>
  <si>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</si>
  <si>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</si>
  <si>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</si>
  <si>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</si>
  <si>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</si>
  <si>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</si>
  <si>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</si>
  <si>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</si>
  <si>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</si>
  <si>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</si>
  <si>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</si>
  <si>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</si>
  <si>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</si>
  <si>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</si>
  <si>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</si>
  <si>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</si>
  <si>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</si>
  <si>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</si>
  <si>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</si>
  <si>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</si>
  <si>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</si>
  <si>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</si>
  <si>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</si>
  <si>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</si>
  <si>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</si>
  <si>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</si>
  <si>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</si>
  <si>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</si>
  <si>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</si>
  <si>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</si>
  <si>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</si>
  <si>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</si>
  <si>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</si>
  <si>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</si>
  <si>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</si>
  <si>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</si>
  <si>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</si>
  <si>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</si>
  <si>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</si>
  <si>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</si>
  <si>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</si>
  <si>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</si>
  <si>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</si>
  <si>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</si>
  <si>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</si>
  <si>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</si>
  <si>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</si>
  <si>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</si>
  <si>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</si>
  <si>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</si>
  <si>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</si>
  <si>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</si>
  <si>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</si>
  <si>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</si>
  <si>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</si>
  <si>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</si>
  <si>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</si>
  <si>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</si>
  <si>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</si>
  <si>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</si>
  <si>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</si>
  <si>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</si>
  <si>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</si>
  <si>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</si>
  <si>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</si>
  <si>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</si>
  <si>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</si>
  <si>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</si>
  <si>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</si>
  <si>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</si>
  <si>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</si>
  <si>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</si>
  <si>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</si>
  <si>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</si>
  <si>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</si>
  <si>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</si>
  <si>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</si>
  <si>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</si>
  <si>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</si>
  <si>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</si>
  <si>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</si>
  <si>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</si>
  <si>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</si>
  <si>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</si>
  <si>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</si>
  <si>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</si>
  <si>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</si>
  <si>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</si>
  <si>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</si>
  <si>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</si>
  <si>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</si>
  <si>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</si>
  <si>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</si>
  <si>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</si>
  <si>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</si>
  <si>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</si>
  <si>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</si>
  <si>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</si>
  <si>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</si>
  <si>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</si>
  <si>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</si>
  <si>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</si>
  <si>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</si>
  <si>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</si>
  <si>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</si>
  <si>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</si>
  <si>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</si>
  <si>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</si>
  <si>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</si>
  <si>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</si>
  <si>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</si>
  <si>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</si>
  <si>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</si>
  <si>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</si>
  <si>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</si>
  <si>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</si>
  <si>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</si>
  <si>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</si>
  <si>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</si>
  <si>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</si>
  <si>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</si>
  <si>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</si>
  <si>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</si>
  <si>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</si>
  <si>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</si>
  <si>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</si>
  <si>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</si>
  <si>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</si>
  <si>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</si>
  <si>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</si>
  <si>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</si>
  <si>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</si>
  <si>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</si>
  <si>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</si>
  <si>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</si>
  <si>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</si>
  <si>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</si>
  <si>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</si>
  <si>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</si>
  <si>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</si>
  <si>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</si>
  <si>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</si>
  <si>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</si>
  <si>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</si>
  <si>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</si>
  <si>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</si>
  <si>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</si>
  <si>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</si>
  <si>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</si>
  <si>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</si>
  <si>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</si>
  <si>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</si>
  <si>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</si>
  <si>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</si>
  <si>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</si>
  <si>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</si>
  <si>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</si>
  <si>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</si>
  <si>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</si>
  <si>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</si>
  <si>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</si>
  <si>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</si>
  <si>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</si>
  <si>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</si>
  <si>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</si>
  <si>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</si>
  <si>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</si>
  <si>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</si>
  <si>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</si>
  <si>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</si>
  <si>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</si>
  <si>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</si>
  <si>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</si>
  <si>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</si>
  <si>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</si>
  <si>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</si>
  <si>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</si>
  <si>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</si>
  <si>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</si>
  <si>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</si>
  <si>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</si>
  <si>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</si>
  <si>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</si>
  <si>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</si>
  <si>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</si>
  <si>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</si>
  <si>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</si>
  <si>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</si>
  <si>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</si>
  <si>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</si>
  <si>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</si>
  <si>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</si>
  <si>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</si>
  <si>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</si>
  <si>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</si>
  <si>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</si>
  <si>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</si>
  <si>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</si>
  <si>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</si>
  <si>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</si>
  <si>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</si>
  <si>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</si>
  <si>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</si>
  <si>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</si>
  <si>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</si>
  <si>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3Q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</si>
  <si>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</si>
  <si>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</si>
  <si>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</si>
  <si>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</si>
  <si>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</si>
  <si>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</si>
  <si>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</si>
  <si>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</si>
  <si>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</si>
  <si>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</si>
  <si>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</si>
  <si>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</si>
  <si>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</si>
  <si>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</si>
  <si>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</si>
  <si>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</si>
  <si>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</si>
  <si>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</si>
  <si>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</si>
  <si>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</si>
  <si>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</si>
  <si>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</si>
  <si>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</si>
  <si>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</si>
  <si>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</si>
  <si>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</si>
  <si>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</si>
  <si>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</si>
  <si>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</si>
  <si>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</si>
  <si>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</si>
  <si>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9M 2015</t>
  </si>
  <si>
    <t>9M 2016</t>
  </si>
  <si>
    <t>9M 2017</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</si>
  <si>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</si>
  <si>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</si>
  <si>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</si>
  <si>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</si>
  <si>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</si>
  <si>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</si>
  <si>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</si>
  <si>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</si>
  <si>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</si>
  <si>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</si>
  <si>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</si>
  <si>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</si>
  <si>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</si>
  <si>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</si>
  <si>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</si>
  <si>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</si>
  <si>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</si>
  <si>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</si>
  <si>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</si>
  <si>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</si>
  <si>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</si>
  <si>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</si>
  <si>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</si>
  <si>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</si>
  <si>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</si>
  <si>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</si>
  <si>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</si>
  <si>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</si>
  <si>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</si>
  <si>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</si>
  <si>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</si>
  <si>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</si>
  <si>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</si>
  <si>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</si>
  <si>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</si>
  <si>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</si>
  <si>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</si>
  <si>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</si>
  <si>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</si>
  <si>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</si>
  <si>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</si>
  <si>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</si>
  <si>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</si>
  <si>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</si>
  <si>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</si>
  <si>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</si>
  <si>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</si>
  <si>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</si>
  <si>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</si>
  <si>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</si>
  <si>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</si>
  <si>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</si>
  <si>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</si>
  <si>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</si>
  <si>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</si>
  <si>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</si>
  <si>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</si>
  <si>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</si>
  <si>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</si>
  <si>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</si>
  <si>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</si>
  <si>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</si>
  <si>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1Q 2019 (reclassed)</t>
  </si>
  <si>
    <t>2Q 2019 (reclassed)</t>
  </si>
  <si>
    <t>−</t>
  </si>
  <si>
    <t>3Q 2020</t>
  </si>
  <si>
    <t>Exploration expense</t>
  </si>
  <si>
    <t>Proceeds from leased assets</t>
  </si>
  <si>
    <t>Payment under financial guarantee</t>
  </si>
  <si>
    <t>9M 2020</t>
  </si>
  <si>
    <t>9M 2019 (reclassed)</t>
  </si>
  <si>
    <t>JSC OzenMunayGas (100%)</t>
  </si>
  <si>
    <t>4Q 2020</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</si>
  <si>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</si>
  <si>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</si>
  <si>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</si>
  <si>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</si>
  <si>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</si>
  <si>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</si>
  <si>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</si>
  <si>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</si>
  <si>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</si>
  <si>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</si>
  <si>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</si>
  <si>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</si>
  <si>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</si>
  <si>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</si>
  <si>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</si>
  <si>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</si>
  <si>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</si>
  <si>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Hydrocarbon reserves, calculated in accordance with PRMS international standards</t>
  </si>
  <si>
    <t>1Q 2021</t>
  </si>
  <si>
    <t>2Q 2021</t>
  </si>
  <si>
    <t>Loss on disposal of subsidiaries</t>
  </si>
  <si>
    <t>Reservation of cash for payment of borrowings</t>
  </si>
  <si>
    <t>Other</t>
  </si>
  <si>
    <t>3Q 2021</t>
  </si>
  <si>
    <t>4Q 2021</t>
  </si>
  <si>
    <t>(140.318)</t>
  </si>
  <si>
    <t>1Q 2022</t>
  </si>
  <si>
    <t>Acquisition of debt securities</t>
  </si>
  <si>
    <t>Amangeldy Gas LLP (condensate) (100%)</t>
  </si>
  <si>
    <t>2Q 2022</t>
  </si>
  <si>
    <t>3Q 2022</t>
  </si>
  <si>
    <t>Purchase of notes of the National Bank</t>
  </si>
  <si>
    <t>Acquisition of subsidiary</t>
  </si>
  <si>
    <t>4Q2022</t>
  </si>
  <si>
    <t>2022</t>
  </si>
  <si>
    <t>1Q2023</t>
  </si>
  <si>
    <t>4Q 2022</t>
  </si>
  <si>
    <t>1Q 2023</t>
  </si>
  <si>
    <t>Proceeds from the sale of debt securities</t>
  </si>
  <si>
    <t xml:space="preserve">Proceeds from the sale of notes of the National Bank </t>
  </si>
  <si>
    <t>Contributions of previous shareholders</t>
  </si>
  <si>
    <t>Insurance premium refund</t>
  </si>
  <si>
    <t>North Caspian Operating Company BV (8.44%; 16,88% после 15.09.22)</t>
  </si>
  <si>
    <t>2Q 2023</t>
  </si>
  <si>
    <t>Employee benefit liabilities</t>
  </si>
  <si>
    <t>Others</t>
  </si>
  <si>
    <t>3Q 2023</t>
  </si>
  <si>
    <t>Write off of inventories to net realizable value</t>
  </si>
  <si>
    <t>Dividends paid to shareholders</t>
  </si>
  <si>
    <t>4Q 2023</t>
  </si>
  <si>
    <t>Dunga Operating GmbH (60%)</t>
  </si>
  <si>
    <t>JSC "URAL OIL AND GAS" (50%)</t>
  </si>
  <si>
    <t>Withdrawal of bank deposits</t>
  </si>
  <si>
    <t>Additional contributions to the capital of joint ventures without changing the composition of shareholders</t>
  </si>
  <si>
    <t>Contributions from a related party</t>
  </si>
  <si>
    <t>(Placement)/Withdrawal of bank deposits, net</t>
  </si>
  <si>
    <t>Placement of bank deposits</t>
  </si>
  <si>
    <t>1Q 2024</t>
  </si>
  <si>
    <t>Proceeds from the sale of an interest in a joint venture without loss of joint control</t>
  </si>
  <si>
    <t>Purchasing securities under reverse repo transactions</t>
  </si>
  <si>
    <t>Receipts from repo transactions</t>
  </si>
  <si>
    <t>2Q 2024</t>
  </si>
  <si>
    <t>Payments on repo transactions</t>
  </si>
  <si>
    <t>12M 2015</t>
  </si>
  <si>
    <t>3M 2015</t>
  </si>
  <si>
    <t>6M 2015</t>
  </si>
  <si>
    <t>3M 2016</t>
  </si>
  <si>
    <t>6M 2016</t>
  </si>
  <si>
    <t>12M 2016</t>
  </si>
  <si>
    <t>3M 2017</t>
  </si>
  <si>
    <t>6M 2017</t>
  </si>
  <si>
    <t>12M 2017</t>
  </si>
  <si>
    <t>3M 2018</t>
  </si>
  <si>
    <t>6M 2018</t>
  </si>
  <si>
    <t>3M 2019</t>
  </si>
  <si>
    <t>6M 2019</t>
  </si>
  <si>
    <t>12M 2019</t>
  </si>
  <si>
    <t>3М 2020</t>
  </si>
  <si>
    <t>6M 2020</t>
  </si>
  <si>
    <t>12M 2020</t>
  </si>
  <si>
    <t>3М 2021</t>
  </si>
  <si>
    <t>6М 2021</t>
  </si>
  <si>
    <t>9М 2021</t>
  </si>
  <si>
    <t>12М 2021</t>
  </si>
  <si>
    <t>3M 2022</t>
  </si>
  <si>
    <t>6M 2022</t>
  </si>
  <si>
    <t>9M 2022</t>
  </si>
  <si>
    <t>12М 2022</t>
  </si>
  <si>
    <t>3М 2023</t>
  </si>
  <si>
    <t>6М 2023</t>
  </si>
  <si>
    <t>9М 2023</t>
  </si>
  <si>
    <t>12М 2023</t>
  </si>
  <si>
    <t>3М 2024</t>
  </si>
  <si>
    <t>6M 2024</t>
  </si>
  <si>
    <t>6M 2019 (reclassed)</t>
  </si>
  <si>
    <t>3M 2019 (reclassed)</t>
  </si>
  <si>
    <t>3Q 2024</t>
  </si>
  <si>
    <t>9M 2024</t>
  </si>
  <si>
    <t>Distribution of net assets of KMG EP to shareholders of non-controlling interest</t>
  </si>
  <si>
    <t>4Q 2024</t>
  </si>
  <si>
    <t>1Q 2025</t>
  </si>
  <si>
    <t>12M 2024</t>
  </si>
  <si>
    <t>3M 2025</t>
  </si>
  <si>
    <t>Interest income calculated using the effective interest method</t>
  </si>
  <si>
    <t>Other financial income</t>
  </si>
  <si>
    <t>Other operations with Samruk-Kazyna</t>
  </si>
  <si>
    <t>Expected credit losses</t>
  </si>
  <si>
    <t>September 2025</t>
  </si>
  <si>
    <t>2Q 2025</t>
  </si>
  <si>
    <t>6M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</si>
</sst>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 numFmtId="209" formatCode="_-* #,##0\ _₽_-;\-* #,##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9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203" fontId="5" fillId="0" borderId="0" xfId="669" applyNumberFormat="1" applyFont="1" applyAlignment="1">
      <alignment horizontal="center" vertical="center"/>
    </xf>
    <xf numFmtId="203" fontId="107" fillId="0" borderId="36" xfId="669" applyNumberFormat="1" applyFont="1" applyBorder="1" applyAlignment="1">
      <alignment horizontal="center" vertical="center"/>
    </xf>
    <xf numFmtId="203" fontId="5" fillId="0" borderId="39" xfId="669" applyNumberFormat="1" applyFont="1" applyBorder="1" applyAlignment="1">
      <alignment horizontal="center" vertical="center"/>
    </xf>
    <xf numFmtId="203" fontId="107" fillId="0" borderId="34" xfId="669" applyNumberFormat="1" applyFont="1" applyBorder="1" applyAlignment="1">
      <alignment horizontal="center" vertical="center"/>
    </xf>
    <xf numFmtId="197" fontId="107" fillId="0" borderId="0" xfId="669" applyNumberFormat="1" applyFont="1"/>
    <xf numFmtId="184" fontId="5" fillId="0" borderId="0" xfId="669" applyNumberFormat="1" applyFont="1" applyFill="1" applyAlignment="1">
      <alignment horizontal="center" vertical="center"/>
    </xf>
    <xf numFmtId="0" fontId="5" fillId="0" borderId="0" xfId="0" applyFont="1" applyAlignment="1">
      <alignment horizontal="center" vertical="center"/>
    </xf>
    <xf numFmtId="184" fontId="107" fillId="0" borderId="34" xfId="669" applyNumberFormat="1" applyFont="1" applyFill="1" applyBorder="1" applyAlignment="1">
      <alignment horizontal="center" vertical="center"/>
    </xf>
    <xf numFmtId="204" fontId="5" fillId="0" borderId="0" xfId="669" applyNumberFormat="1" applyFont="1" applyFill="1" applyAlignment="1">
      <alignment horizontal="center" vertical="center"/>
    </xf>
    <xf numFmtId="203" fontId="5" fillId="0"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3" fontId="5" fillId="0" borderId="34" xfId="669" applyNumberFormat="1" applyFont="1" applyFill="1" applyBorder="1" applyAlignment="1">
      <alignment horizontal="center" vertical="center"/>
    </xf>
    <xf numFmtId="184" fontId="107" fillId="72" borderId="0" xfId="669" applyNumberFormat="1" applyFont="1" applyFill="1" applyBorder="1" applyAlignment="1">
      <alignment vertical="center"/>
    </xf>
    <xf numFmtId="184" fontId="107" fillId="72" borderId="0" xfId="669" applyNumberFormat="1" applyFont="1" applyFill="1" applyBorder="1" applyAlignment="1">
      <alignment horizontal="right" vertical="center"/>
    </xf>
    <xf numFmtId="184" fontId="107" fillId="0" borderId="0" xfId="669" applyNumberFormat="1" applyFont="1" applyFill="1" applyAlignment="1">
      <alignment horizontal="right"/>
    </xf>
    <xf numFmtId="203" fontId="107" fillId="0" borderId="39" xfId="669" applyNumberFormat="1" applyFont="1" applyBorder="1" applyAlignment="1">
      <alignment horizontal="center" vertical="center"/>
    </xf>
    <xf numFmtId="0" fontId="107" fillId="71" borderId="34" xfId="0" applyNumberFormat="1" applyFont="1" applyFill="1" applyBorder="1" applyAlignment="1">
      <alignment horizontal="right"/>
    </xf>
    <xf numFmtId="205" fontId="5" fillId="0" borderId="0" xfId="0" applyNumberFormat="1" applyFont="1" applyFill="1"/>
    <xf numFmtId="2" fontId="107" fillId="0" borderId="0" xfId="0" applyNumberFormat="1" applyFont="1" applyFill="1" applyBorder="1"/>
    <xf numFmtId="184" fontId="107" fillId="0" borderId="0" xfId="669" applyNumberFormat="1" applyFont="1" applyAlignment="1">
      <alignment horizontal="center" vertical="center"/>
    </xf>
    <xf numFmtId="202" fontId="5" fillId="0" borderId="0" xfId="0" applyNumberFormat="1" applyFont="1" applyAlignment="1">
      <alignment horizontal="center"/>
    </xf>
    <xf numFmtId="9" fontId="5" fillId="0" borderId="0" xfId="670" applyFont="1"/>
    <xf numFmtId="203" fontId="5" fillId="0" borderId="0" xfId="669" applyNumberFormat="1" applyFont="1" applyAlignment="1">
      <alignment vertical="center"/>
    </xf>
    <xf numFmtId="1" fontId="107" fillId="0" borderId="0" xfId="0" applyNumberFormat="1" applyFont="1"/>
    <xf numFmtId="9" fontId="107" fillId="0" borderId="0" xfId="670" applyFont="1"/>
    <xf numFmtId="2" fontId="107" fillId="0" borderId="38" xfId="0" applyNumberFormat="1" applyFont="1" applyBorder="1"/>
    <xf numFmtId="203" fontId="5" fillId="0" borderId="0" xfId="0" applyNumberFormat="1" applyFont="1"/>
    <xf numFmtId="203" fontId="5" fillId="0" borderId="38" xfId="669" applyNumberFormat="1" applyFont="1" applyBorder="1" applyAlignment="1">
      <alignment horizontal="center"/>
    </xf>
    <xf numFmtId="203" fontId="107" fillId="0" borderId="36" xfId="669" applyNumberFormat="1" applyFont="1" applyBorder="1" applyAlignment="1">
      <alignment horizontal="center"/>
    </xf>
    <xf numFmtId="203" fontId="107" fillId="0" borderId="0" xfId="669" applyNumberFormat="1" applyFont="1" applyAlignment="1">
      <alignment horizontal="center"/>
    </xf>
    <xf numFmtId="203" fontId="107" fillId="0" borderId="34" xfId="669" applyNumberFormat="1" applyFont="1" applyBorder="1" applyAlignment="1">
      <alignment horizontal="center"/>
    </xf>
    <xf numFmtId="203" fontId="107" fillId="0" borderId="40" xfId="669" applyNumberFormat="1" applyFont="1" applyBorder="1" applyAlignment="1">
      <alignment horizontal="center"/>
    </xf>
    <xf numFmtId="184" fontId="5" fillId="0" borderId="0" xfId="669" applyNumberFormat="1" applyFont="1" applyAlignment="1">
      <alignment horizontal="center" vertical="center"/>
    </xf>
    <xf numFmtId="207" fontId="107" fillId="72" borderId="34" xfId="669" applyNumberFormat="1" applyFont="1" applyFill="1" applyBorder="1" applyAlignment="1">
      <alignment horizontal="right"/>
    </xf>
    <xf numFmtId="184" fontId="107" fillId="72" borderId="40" xfId="669" applyNumberFormat="1" applyFont="1" applyFill="1" applyBorder="1" applyAlignment="1">
      <alignment vertical="center"/>
    </xf>
    <xf numFmtId="184" fontId="107" fillId="72" borderId="34" xfId="669" applyNumberFormat="1" applyFont="1" applyFill="1" applyBorder="1" applyAlignment="1">
      <alignment horizontal="right"/>
    </xf>
    <xf numFmtId="184" fontId="5" fillId="0" borderId="0" xfId="0" applyNumberFormat="1" applyFont="1" applyAlignment="1"/>
    <xf numFmtId="197" fontId="5" fillId="0" borderId="38" xfId="669" applyNumberFormat="1" applyFont="1" applyBorder="1"/>
    <xf numFmtId="184" fontId="5" fillId="0" borderId="38" xfId="669" applyNumberFormat="1" applyFont="1" applyBorder="1"/>
    <xf numFmtId="203" fontId="107" fillId="0" borderId="38" xfId="669" applyNumberFormat="1" applyFont="1" applyBorder="1" applyAlignment="1">
      <alignment horizontal="center"/>
    </xf>
    <xf numFmtId="184" fontId="107" fillId="0" borderId="40" xfId="0" applyNumberFormat="1" applyFont="1" applyBorder="1" applyAlignment="1"/>
    <xf numFmtId="184" fontId="107" fillId="0" borderId="40" xfId="669" applyNumberFormat="1" applyFont="1" applyFill="1" applyBorder="1" applyAlignment="1">
      <alignment horizontal="center" vertical="center"/>
    </xf>
    <xf numFmtId="2" fontId="5" fillId="0" borderId="36" xfId="0" applyNumberFormat="1" applyFont="1" applyBorder="1"/>
    <xf numFmtId="203" fontId="107" fillId="0" borderId="39" xfId="669" applyNumberFormat="1" applyFont="1" applyBorder="1" applyAlignment="1">
      <alignment horizontal="center"/>
    </xf>
    <xf numFmtId="9" fontId="5" fillId="0" borderId="0" xfId="0" applyNumberFormat="1" applyFont="1"/>
    <xf numFmtId="184" fontId="5" fillId="71" borderId="34" xfId="0" applyNumberFormat="1" applyFont="1" applyFill="1" applyBorder="1" applyAlignment="1">
      <alignment horizontal="right"/>
    </xf>
    <xf numFmtId="0" fontId="5" fillId="71" borderId="34" xfId="0" applyNumberFormat="1" applyFont="1" applyFill="1" applyBorder="1" applyAlignment="1">
      <alignment horizontal="right"/>
    </xf>
    <xf numFmtId="0" fontId="5" fillId="0" borderId="38" xfId="0" applyFont="1" applyBorder="1"/>
    <xf numFmtId="209" fontId="5" fillId="0" borderId="0" xfId="669" applyNumberFormat="1" applyFont="1" applyAlignment="1">
      <alignment wrapText="1"/>
    </xf>
    <xf numFmtId="209" fontId="5" fillId="0" borderId="0" xfId="669" applyNumberFormat="1" applyFont="1"/>
    <xf numFmtId="209" fontId="5" fillId="0" borderId="0" xfId="669" applyNumberFormat="1" applyFont="1" applyBorder="1"/>
    <xf numFmtId="209" fontId="5" fillId="0" borderId="0" xfId="669" applyNumberFormat="1" applyFont="1" applyAlignment="1"/>
    <xf numFmtId="209" fontId="107" fillId="0" borderId="40" xfId="669" applyNumberFormat="1" applyFont="1" applyBorder="1" applyAlignment="1"/>
    <xf numFmtId="209" fontId="5" fillId="72" borderId="0" xfId="669" applyNumberFormat="1" applyFont="1" applyFill="1" applyBorder="1" applyAlignment="1">
      <alignment vertical="center"/>
    </xf>
    <xf numFmtId="0" fontId="107" fillId="0" borderId="38" xfId="0" applyFont="1" applyBorder="1"/>
    <xf numFmtId="202" fontId="5" fillId="0" borderId="0" xfId="0" applyNumberFormat="1" applyFont="1" applyBorder="1"/>
    <xf numFmtId="9" fontId="107" fillId="0" borderId="0" xfId="0" applyNumberFormat="1" applyFont="1"/>
    <xf numFmtId="9" fontId="5" fillId="0" borderId="38" xfId="0" applyNumberFormat="1" applyFont="1" applyBorder="1"/>
    <xf numFmtId="9" fontId="107" fillId="0" borderId="38" xfId="0" applyNumberFormat="1" applyFont="1" applyBorder="1"/>
    <xf numFmtId="208" fontId="5" fillId="0" borderId="0" xfId="669" applyNumberFormat="1" applyFont="1" applyAlignment="1">
      <alignment horizontal="left" indent="1"/>
    </xf>
    <xf numFmtId="209" fontId="107" fillId="0" borderId="34" xfId="0" applyNumberFormat="1" applyFont="1" applyFill="1" applyBorder="1" applyAlignment="1" applyProtection="1">
      <alignment horizontal="right" vertical="center"/>
    </xf>
    <xf numFmtId="208" fontId="107" fillId="0" borderId="34" xfId="0" applyNumberFormat="1" applyFont="1" applyFill="1" applyBorder="1" applyAlignment="1" applyProtection="1">
      <alignment horizontal="right" vertical="center"/>
    </xf>
    <xf numFmtId="208" fontId="107" fillId="0" borderId="37" xfId="0" applyNumberFormat="1" applyFont="1" applyFill="1" applyBorder="1" applyAlignment="1" applyProtection="1">
      <alignment horizontal="right" vertical="center"/>
    </xf>
    <xf numFmtId="3" fontId="5" fillId="0" borderId="0" xfId="0" applyNumberFormat="1" applyFont="1"/>
    <xf numFmtId="3" fontId="5" fillId="0" borderId="0" xfId="0" applyNumberFormat="1" applyFont="1" applyAlignment="1"/>
    <xf numFmtId="3" fontId="5" fillId="0" borderId="0" xfId="0" applyNumberFormat="1" applyFont="1" applyFill="1" applyAlignment="1"/>
    <xf numFmtId="202" fontId="5" fillId="0" borderId="34" xfId="0" applyNumberFormat="1" applyFont="1" applyFill="1" applyBorder="1" applyAlignment="1" applyProtection="1">
      <alignment horizontal="right" vertical="center"/>
    </xf>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0" applyNumberFormat="1" applyFont="1" applyAlignment="1">
      <alignment horizontal="right" indent="1"/>
    </xf>
    <xf numFmtId="202" fontId="5" fillId="0" borderId="34" xfId="0" applyNumberFormat="1" applyFont="1" applyFill="1" applyBorder="1" applyAlignment="1">
      <alignment vertical="center"/>
    </xf>
    <xf numFmtId="202" fontId="5" fillId="0" borderId="37" xfId="0" applyNumberFormat="1" applyFont="1" applyFill="1" applyBorder="1" applyAlignment="1">
      <alignment vertical="center"/>
    </xf>
    <xf numFmtId="1" fontId="107" fillId="0" borderId="0" xfId="0" applyNumberFormat="1" applyFont="1" applyAlignment="1">
      <alignment vertical="center"/>
    </xf>
    <xf numFmtId="184" fontId="5" fillId="72" borderId="0" xfId="669" applyNumberFormat="1" applyFont="1" applyFill="1" applyBorder="1" applyAlignment="1"/>
    <xf numFmtId="203" fontId="5" fillId="0" borderId="0" xfId="669" applyNumberFormat="1" applyFont="1" applyFill="1" applyAlignment="1">
      <alignment horizontal="center"/>
    </xf>
    <xf numFmtId="202" fontId="5" fillId="0" borderId="0" xfId="0" applyNumberFormat="1" applyFont="1" applyAlignment="1">
      <alignment horizontal="right"/>
    </xf>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441</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440</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3EA7-FA70-425C-84F7-F8CF4A42CDC4}">
  <sheetPr>
    <pageSetUpPr fitToPage="1"/>
  </sheetPr>
  <dimension ref="B1:BC42"/>
  <sheetViews>
    <sheetView showGridLines="0" zoomScaleNormal="100" workbookViewId="0">
      <selection activeCell="BD10" sqref="BD10"/>
    </sheetView>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40" width="0" style="20" hidden="1" customWidth="1" outlineLevel="1"/>
    <col min="41" max="41" width="9.85546875" style="20" hidden="1" customWidth="1" outlineLevel="1"/>
    <col min="42" max="42" width="0" style="20" hidden="1" customWidth="1" outlineLevel="1"/>
    <col min="43" max="43" width="8.85546875" style="20" collapsed="1"/>
    <col min="44" max="44" width="9.85546875" style="20" hidden="1" customWidth="1" outlineLevel="1"/>
    <col min="45" max="47" width="0" style="20" hidden="1" customWidth="1" outlineLevel="1"/>
    <col min="48" max="48" width="8.85546875" style="20" collapsed="1"/>
    <col min="49" max="51" width="8.85546875" style="20" hidden="1" customWidth="1" outlineLevel="1"/>
    <col min="52" max="52" width="8.7109375" style="20" hidden="1" customWidth="1" outlineLevel="1"/>
    <col min="53" max="53" width="9.140625" style="20" bestFit="1" customWidth="1" collapsed="1"/>
    <col min="54" max="16384" width="8.85546875" style="20"/>
  </cols>
  <sheetData>
    <row r="1" spans="2:55">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334">
        <v>2022</v>
      </c>
      <c r="AR1" s="83" t="s">
        <v>370</v>
      </c>
      <c r="AS1" s="83" t="s">
        <v>376</v>
      </c>
      <c r="AT1" s="83" t="s">
        <v>379</v>
      </c>
      <c r="AU1" s="83" t="s">
        <v>382</v>
      </c>
      <c r="AV1" s="84">
        <v>2023</v>
      </c>
      <c r="AW1" s="83" t="s">
        <v>390</v>
      </c>
      <c r="AX1" s="83" t="s">
        <v>394</v>
      </c>
      <c r="AY1" s="83" t="s">
        <v>429</v>
      </c>
      <c r="AZ1" s="83" t="s">
        <v>432</v>
      </c>
      <c r="BA1" s="334">
        <v>2024</v>
      </c>
      <c r="BB1" s="83" t="s">
        <v>433</v>
      </c>
      <c r="BC1" s="83" t="s">
        <v>441</v>
      </c>
    </row>
    <row r="2" spans="2:55">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20">
        <v>88.87</v>
      </c>
      <c r="AQ2" s="336">
        <v>101.31667999999998</v>
      </c>
      <c r="AR2" s="81">
        <v>81.170468750000026</v>
      </c>
      <c r="AS2" s="81">
        <v>79.66</v>
      </c>
      <c r="AT2" s="81">
        <v>86.75</v>
      </c>
      <c r="AU2" s="81">
        <v>84.337301587301582</v>
      </c>
      <c r="AV2" s="104">
        <v>82.642290836653416</v>
      </c>
      <c r="AW2" s="235">
        <v>83.161031746031725</v>
      </c>
      <c r="AX2" s="360">
        <v>84.97</v>
      </c>
      <c r="AY2" s="81">
        <v>80.34</v>
      </c>
      <c r="AZ2" s="4">
        <v>74.73</v>
      </c>
      <c r="BA2" s="9">
        <v>80.760000000000005</v>
      </c>
      <c r="BB2" s="235">
        <v>75.73</v>
      </c>
      <c r="BC2" s="235">
        <v>67.88</v>
      </c>
    </row>
    <row r="3" spans="2:55">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c r="AY3" s="81">
        <v>477.97</v>
      </c>
      <c r="AZ3" s="4">
        <v>500.63</v>
      </c>
      <c r="BA3" s="9">
        <v>469.31</v>
      </c>
      <c r="BB3" s="81">
        <v>510.05</v>
      </c>
      <c r="BC3" s="81">
        <v>514.01604395604386</v>
      </c>
    </row>
    <row r="4" spans="2:55">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c r="AY4" s="365">
        <v>481.19</v>
      </c>
      <c r="AZ4" s="365">
        <v>525.11</v>
      </c>
      <c r="BA4" s="372">
        <v>525.11</v>
      </c>
      <c r="BB4" s="82">
        <v>504.44</v>
      </c>
      <c r="BC4" s="82">
        <v>519.64</v>
      </c>
    </row>
    <row r="7" spans="2:55" ht="18.75">
      <c r="B7" s="73" t="s">
        <v>21</v>
      </c>
      <c r="C7" s="160"/>
      <c r="D7" s="73"/>
      <c r="E7" s="73"/>
      <c r="F7" s="73"/>
      <c r="G7" s="73"/>
    </row>
    <row r="9" spans="2:55">
      <c r="R9" s="107"/>
      <c r="W9" s="107"/>
    </row>
    <row r="10" spans="2:55">
      <c r="B10" s="45" t="s">
        <v>174</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83" t="s">
        <v>233</v>
      </c>
      <c r="AB10" s="84">
        <v>2019</v>
      </c>
      <c r="AC10" s="83" t="s">
        <v>304</v>
      </c>
      <c r="AD10" s="83" t="s">
        <v>321</v>
      </c>
      <c r="AE10" s="83" t="s">
        <v>325</v>
      </c>
      <c r="AF10" s="83" t="s">
        <v>332</v>
      </c>
      <c r="AG10" s="84">
        <v>2020</v>
      </c>
      <c r="AH10" s="83" t="s">
        <v>351</v>
      </c>
      <c r="AI10" s="83" t="s">
        <v>352</v>
      </c>
      <c r="AJ10" s="83" t="s">
        <v>356</v>
      </c>
      <c r="AK10" s="83" t="s">
        <v>357</v>
      </c>
      <c r="AL10" s="84">
        <v>2021</v>
      </c>
      <c r="AM10" s="83" t="s">
        <v>359</v>
      </c>
      <c r="AN10" s="83" t="s">
        <v>362</v>
      </c>
      <c r="AO10" s="83" t="s">
        <v>363</v>
      </c>
      <c r="AP10" s="83" t="s">
        <v>369</v>
      </c>
      <c r="AQ10" s="334">
        <v>2022</v>
      </c>
      <c r="AR10" s="83" t="s">
        <v>370</v>
      </c>
      <c r="AS10" s="83" t="s">
        <v>376</v>
      </c>
      <c r="AT10" s="83" t="s">
        <v>379</v>
      </c>
      <c r="AU10" s="83" t="s">
        <v>382</v>
      </c>
      <c r="AV10" s="84">
        <v>2023</v>
      </c>
      <c r="AW10" s="83" t="s">
        <v>390</v>
      </c>
      <c r="AX10" s="83" t="s">
        <v>394</v>
      </c>
      <c r="AY10" s="83" t="s">
        <v>429</v>
      </c>
      <c r="AZ10" s="83" t="s">
        <v>432</v>
      </c>
      <c r="BA10" s="334">
        <v>2024</v>
      </c>
      <c r="BB10" s="83" t="s">
        <v>433</v>
      </c>
      <c r="BC10" s="83" t="s">
        <v>441</v>
      </c>
    </row>
    <row r="11" spans="2:55">
      <c r="B11" s="56"/>
      <c r="C11" s="57"/>
      <c r="D11" s="56"/>
      <c r="E11" s="56"/>
      <c r="F11" s="56"/>
      <c r="G11" s="56"/>
      <c r="H11" s="25"/>
      <c r="I11" s="25"/>
      <c r="J11" s="25"/>
      <c r="K11" s="25"/>
      <c r="L11" s="25"/>
      <c r="M11" s="25"/>
      <c r="N11" s="25"/>
      <c r="O11" s="25"/>
      <c r="P11" s="25"/>
      <c r="Q11" s="25"/>
      <c r="R11" s="25"/>
      <c r="V11" s="25"/>
      <c r="W11" s="25"/>
    </row>
    <row r="12" spans="2:55">
      <c r="B12" s="64" t="s">
        <v>167</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c r="AO12" s="74">
        <v>1486.0296239999996</v>
      </c>
      <c r="AP12" s="74">
        <v>1057.7715620000001</v>
      </c>
      <c r="AQ12" s="75">
        <f>SUM(AM12:AP12)</f>
        <v>5224.3295619999999</v>
      </c>
      <c r="AR12" s="74">
        <v>1409.5640000000001</v>
      </c>
      <c r="AS12" s="74">
        <v>1471.1604334622</v>
      </c>
      <c r="AT12" s="186">
        <v>1486.4392275378002</v>
      </c>
      <c r="AU12" s="186">
        <v>1108.299412999999</v>
      </c>
      <c r="AV12" s="75">
        <f>SUM(AR12:AU12)</f>
        <v>5475.4630739999993</v>
      </c>
      <c r="AW12" s="74">
        <v>1426.0527159999999</v>
      </c>
      <c r="AX12" s="74">
        <v>1484.682</v>
      </c>
      <c r="AY12" s="74">
        <v>1511.3919999999996</v>
      </c>
      <c r="AZ12" s="103">
        <v>1124.6588839999995</v>
      </c>
      <c r="BA12" s="75">
        <f>SUM(AW12:AZ12)</f>
        <v>5546.7855999999992</v>
      </c>
      <c r="BB12" s="103">
        <v>1423.04503</v>
      </c>
      <c r="BC12" s="103">
        <v>1465.3383959999999</v>
      </c>
    </row>
    <row r="13" spans="2:55">
      <c r="B13" s="64" t="s">
        <v>168</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c r="AO13" s="74">
        <v>1130.4489999999996</v>
      </c>
      <c r="AP13" s="74">
        <v>1510.8209999999999</v>
      </c>
      <c r="AQ13" s="75">
        <f>SUM(AM13:AP13)</f>
        <v>5480.4939999999997</v>
      </c>
      <c r="AR13" s="74">
        <v>1465.6790000000001</v>
      </c>
      <c r="AS13" s="74">
        <v>1306.2089999999998</v>
      </c>
      <c r="AT13" s="186">
        <v>1201.2950000000001</v>
      </c>
      <c r="AU13" s="186">
        <v>1460.3270000000002</v>
      </c>
      <c r="AV13" s="75">
        <f t="shared" ref="AV13:AV22" si="0">SUM(AR13:AU13)</f>
        <v>5433.51</v>
      </c>
      <c r="AW13" s="74">
        <v>1477.2460000000001</v>
      </c>
      <c r="AX13" s="74">
        <v>1244.4139999999998</v>
      </c>
      <c r="AY13" s="74">
        <v>1251.058</v>
      </c>
      <c r="AZ13" s="103">
        <v>1527.4570000000003</v>
      </c>
      <c r="BA13" s="75">
        <f t="shared" ref="BA13:BA14" si="1">SUM(AW13:AZ13)</f>
        <v>5500.1750000000002</v>
      </c>
      <c r="BB13" s="103">
        <v>1545.1179999999999</v>
      </c>
      <c r="BC13" s="103">
        <v>1331.0390000000002</v>
      </c>
    </row>
    <row r="14" spans="2:55">
      <c r="B14" s="64" t="s">
        <v>169</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c r="AO14" s="74">
        <v>796.85966900000039</v>
      </c>
      <c r="AP14" s="74">
        <v>788.15000000000009</v>
      </c>
      <c r="AQ14" s="75">
        <f>SUM(AM14:AP14)</f>
        <v>3102.8780000000002</v>
      </c>
      <c r="AR14" s="74">
        <v>643.66649904919996</v>
      </c>
      <c r="AS14" s="74">
        <v>736.37375822559989</v>
      </c>
      <c r="AT14" s="186">
        <v>701.93024272520006</v>
      </c>
      <c r="AU14" s="186">
        <v>788.23602699999992</v>
      </c>
      <c r="AV14" s="75">
        <f t="shared" si="0"/>
        <v>2870.2065269999998</v>
      </c>
      <c r="AW14" s="74">
        <v>675.78087100000005</v>
      </c>
      <c r="AX14" s="74">
        <v>580.49395300000003</v>
      </c>
      <c r="AY14" s="74">
        <v>810.55148399999973</v>
      </c>
      <c r="AZ14" s="103">
        <v>805.03641100000095</v>
      </c>
      <c r="BA14" s="75">
        <f t="shared" si="1"/>
        <v>2871.8627190000007</v>
      </c>
      <c r="BB14" s="103">
        <v>756.11082250000004</v>
      </c>
      <c r="BC14" s="103">
        <v>776.47963249999998</v>
      </c>
    </row>
    <row r="15" spans="2:55">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c r="AO15" s="74">
        <v>150.25789149999997</v>
      </c>
      <c r="AP15" s="74">
        <v>100.11900000000001</v>
      </c>
      <c r="AQ15" s="75">
        <f>SUM(AM15:AP15)</f>
        <v>461.01400000000001</v>
      </c>
      <c r="AR15" s="74">
        <v>62.564230500000001</v>
      </c>
      <c r="AS15" s="74">
        <v>138.50323299999999</v>
      </c>
      <c r="AT15" s="186">
        <v>150.48686999999998</v>
      </c>
      <c r="AU15" s="186">
        <v>75.187765000000013</v>
      </c>
      <c r="AV15" s="75">
        <f t="shared" si="0"/>
        <v>426.7420985</v>
      </c>
      <c r="AW15" s="74">
        <v>42.701999999999998</v>
      </c>
      <c r="AX15" s="74">
        <v>122.42000000000002</v>
      </c>
      <c r="AY15" s="74">
        <v>131.436418</v>
      </c>
      <c r="AZ15" s="103">
        <v>30.742500000000007</v>
      </c>
      <c r="BA15" s="75">
        <f>SUM(AW15:AZ15)</f>
        <v>327.30091800000002</v>
      </c>
      <c r="BB15" s="103">
        <v>0</v>
      </c>
      <c r="BC15" s="103">
        <v>108.0765</v>
      </c>
    </row>
    <row r="16" spans="2:55">
      <c r="B16" s="63" t="s">
        <v>170</v>
      </c>
      <c r="C16" s="161" t="s">
        <v>135</v>
      </c>
      <c r="D16" s="77">
        <f>SUM(D12:D15)</f>
        <v>2709.644401</v>
      </c>
      <c r="E16" s="77">
        <f>SUM(E12:E15)</f>
        <v>2983.9517375</v>
      </c>
      <c r="F16" s="77">
        <f>SUM(F12:F15)</f>
        <v>3252.1162034999998</v>
      </c>
      <c r="G16" s="77">
        <f>SUM(G12:G15)</f>
        <v>3166.6389530000001</v>
      </c>
      <c r="H16" s="78">
        <f>SUM(H12:H15)</f>
        <v>12112.351294999997</v>
      </c>
      <c r="I16" s="77">
        <f t="shared" ref="I16:AQ16" si="2">SUM(I12:I15)</f>
        <v>2317.7170000000001</v>
      </c>
      <c r="J16" s="77">
        <f t="shared" si="2"/>
        <v>3382.8363719999998</v>
      </c>
      <c r="K16" s="77">
        <f t="shared" si="2"/>
        <v>2960.6665430000003</v>
      </c>
      <c r="L16" s="77">
        <f t="shared" si="2"/>
        <v>3251.9105</v>
      </c>
      <c r="M16" s="78">
        <f t="shared" si="2"/>
        <v>11913.130415</v>
      </c>
      <c r="N16" s="77">
        <f t="shared" si="2"/>
        <v>3033.1197239999997</v>
      </c>
      <c r="O16" s="77">
        <f t="shared" si="2"/>
        <v>3214.5469499999999</v>
      </c>
      <c r="P16" s="77">
        <f t="shared" si="2"/>
        <v>2922.9188105000003</v>
      </c>
      <c r="Q16" s="77">
        <f t="shared" si="2"/>
        <v>3001.7332465000004</v>
      </c>
      <c r="R16" s="78">
        <f t="shared" si="2"/>
        <v>12172.318731000001</v>
      </c>
      <c r="S16" s="77">
        <f t="shared" si="2"/>
        <v>3242.4080985000001</v>
      </c>
      <c r="T16" s="77">
        <f t="shared" si="2"/>
        <v>3306.3065850000003</v>
      </c>
      <c r="U16" s="77">
        <f t="shared" si="2"/>
        <v>3346.5</v>
      </c>
      <c r="V16" s="77">
        <f t="shared" si="2"/>
        <v>3488.5083164999996</v>
      </c>
      <c r="W16" s="78">
        <f t="shared" si="2"/>
        <v>13383.722999999998</v>
      </c>
      <c r="X16" s="77">
        <f t="shared" si="2"/>
        <v>3306.1505000000002</v>
      </c>
      <c r="Y16" s="77">
        <f t="shared" si="2"/>
        <v>3363.4405000000002</v>
      </c>
      <c r="Z16" s="77">
        <f t="shared" si="2"/>
        <v>3531</v>
      </c>
      <c r="AA16" s="77">
        <f t="shared" si="2"/>
        <v>3621</v>
      </c>
      <c r="AB16" s="78">
        <f t="shared" si="2"/>
        <v>13821.591</v>
      </c>
      <c r="AC16" s="77">
        <f t="shared" si="2"/>
        <v>3348.0870000000004</v>
      </c>
      <c r="AD16" s="77">
        <f t="shared" si="2"/>
        <v>2671.9630000000006</v>
      </c>
      <c r="AE16" s="77">
        <f t="shared" si="2"/>
        <v>3292.4430000000002</v>
      </c>
      <c r="AF16" s="77">
        <f t="shared" si="2"/>
        <v>3536.8235</v>
      </c>
      <c r="AG16" s="78">
        <f t="shared" si="2"/>
        <v>12849.316499999999</v>
      </c>
      <c r="AH16" s="77">
        <f t="shared" si="2"/>
        <v>3328.217881</v>
      </c>
      <c r="AI16" s="77">
        <f t="shared" si="2"/>
        <v>3460.8591190000002</v>
      </c>
      <c r="AJ16" s="77">
        <f t="shared" si="2"/>
        <v>3741.0120290000004</v>
      </c>
      <c r="AK16" s="77">
        <f t="shared" si="2"/>
        <v>3396.5847430000008</v>
      </c>
      <c r="AL16" s="78">
        <f t="shared" si="2"/>
        <v>13926.673772</v>
      </c>
      <c r="AM16" s="77">
        <f t="shared" si="2"/>
        <v>3517.1730000000002</v>
      </c>
      <c r="AN16" s="77">
        <f t="shared" si="2"/>
        <v>3731.0848154999999</v>
      </c>
      <c r="AO16" s="77">
        <f t="shared" si="2"/>
        <v>3563.5961844999997</v>
      </c>
      <c r="AP16" s="77">
        <f t="shared" si="2"/>
        <v>3456.861562</v>
      </c>
      <c r="AQ16" s="78">
        <f t="shared" si="2"/>
        <v>14268.715561999999</v>
      </c>
      <c r="AR16" s="77">
        <f>SUM(AR12:AR15)</f>
        <v>3581.4737295492005</v>
      </c>
      <c r="AS16" s="77">
        <f>SUM(AS12:AS15)</f>
        <v>3652.2464246877994</v>
      </c>
      <c r="AT16" s="77">
        <f>SUM(AT12:AT15)</f>
        <v>3540.1513402630007</v>
      </c>
      <c r="AU16" s="77">
        <f>SUM(AU12:AU15)</f>
        <v>3432.0502049999991</v>
      </c>
      <c r="AV16" s="78">
        <f t="shared" si="0"/>
        <v>14205.921699500001</v>
      </c>
      <c r="AW16" s="77">
        <f>SUM(AW12:AW15)</f>
        <v>3621.7815870000004</v>
      </c>
      <c r="AX16" s="77">
        <f>SUM(AX12:AX15)</f>
        <v>3432.0099529999998</v>
      </c>
      <c r="AY16" s="77">
        <f>SUM(AY12:AY15)</f>
        <v>3704.4379019999997</v>
      </c>
      <c r="AZ16" s="77">
        <f>SUM(AZ12:AZ15)</f>
        <v>3487.8947950000006</v>
      </c>
      <c r="BA16" s="78">
        <f t="shared" ref="BA16" si="3">SUM(AW16:AZ16)</f>
        <v>14246.124237</v>
      </c>
      <c r="BB16" s="388">
        <f>SUM(BB12:BB15)</f>
        <v>3724.2738524999995</v>
      </c>
      <c r="BC16" s="388">
        <f>SUM(BC12:BC15)</f>
        <v>3680.9335284999997</v>
      </c>
    </row>
    <row r="17" spans="2:55">
      <c r="B17" s="76"/>
      <c r="C17" s="57"/>
      <c r="D17" s="76"/>
      <c r="E17" s="76"/>
      <c r="F17" s="76"/>
      <c r="G17" s="76"/>
      <c r="H17" s="75"/>
      <c r="I17" s="74"/>
      <c r="J17" s="74"/>
      <c r="K17" s="74"/>
      <c r="L17" s="74"/>
      <c r="M17" s="75"/>
      <c r="N17" s="74"/>
      <c r="O17" s="74"/>
      <c r="P17" s="74"/>
      <c r="Q17" s="74"/>
      <c r="R17" s="75"/>
      <c r="V17" s="74"/>
      <c r="W17" s="75"/>
      <c r="AI17" s="300"/>
      <c r="AJ17" s="300"/>
      <c r="AM17" s="312"/>
      <c r="AN17" s="312"/>
      <c r="AO17" s="312"/>
      <c r="AQ17" s="186"/>
      <c r="AR17" s="312"/>
      <c r="AT17" s="186"/>
      <c r="AU17" s="186"/>
      <c r="AV17" s="75"/>
      <c r="AW17" s="312"/>
      <c r="AX17" s="312"/>
      <c r="AY17" s="312"/>
      <c r="BB17" s="103"/>
    </row>
    <row r="18" spans="2:55">
      <c r="B18" s="64" t="s">
        <v>171</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c r="AO18" s="74">
        <v>1506.8138290000002</v>
      </c>
      <c r="AP18" s="74">
        <v>1441.3306349999998</v>
      </c>
      <c r="AQ18" s="75">
        <f>SUM(AM18:AP18)</f>
        <v>5258.2295100000001</v>
      </c>
      <c r="AR18" s="74">
        <v>1278.5096559999999</v>
      </c>
      <c r="AS18" s="74">
        <v>1402.9816480000002</v>
      </c>
      <c r="AT18" s="186">
        <v>1158.433436</v>
      </c>
      <c r="AU18" s="186">
        <v>1172.5602949999995</v>
      </c>
      <c r="AV18" s="75">
        <f t="shared" si="0"/>
        <v>5012.4850349999997</v>
      </c>
      <c r="AW18" s="74">
        <v>943.04795899999988</v>
      </c>
      <c r="AX18" s="74">
        <v>787.7291190000002</v>
      </c>
      <c r="AY18" s="74">
        <v>1430.8414950000001</v>
      </c>
      <c r="AZ18" s="103">
        <v>1457.0804989999992</v>
      </c>
      <c r="BA18" s="75">
        <f t="shared" ref="BA18:BA20" si="4">SUM(AW18:AZ18)</f>
        <v>4618.6990719999994</v>
      </c>
      <c r="BB18" s="103">
        <v>1337.958363</v>
      </c>
      <c r="BC18" s="103">
        <v>1450.7848449999999</v>
      </c>
    </row>
    <row r="19" spans="2:55">
      <c r="B19" s="64" t="s">
        <v>172</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3">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c r="AO19" s="74">
        <v>104.595392</v>
      </c>
      <c r="AP19" s="74">
        <v>105.19282899999996</v>
      </c>
      <c r="AQ19" s="75">
        <f>SUM(AM19:AP19)</f>
        <v>372.92038499999995</v>
      </c>
      <c r="AR19" s="74">
        <v>76.296818999999999</v>
      </c>
      <c r="AS19" s="74">
        <v>117.05291200000002</v>
      </c>
      <c r="AT19" s="186">
        <v>93.738521999999989</v>
      </c>
      <c r="AU19" s="186">
        <v>87.238539999999915</v>
      </c>
      <c r="AV19" s="75">
        <f t="shared" si="0"/>
        <v>374.32679299999995</v>
      </c>
      <c r="AW19" s="74">
        <v>61.112491000000006</v>
      </c>
      <c r="AX19" s="74">
        <v>56.321863000000008</v>
      </c>
      <c r="AY19" s="74">
        <v>85.138497000000001</v>
      </c>
      <c r="AZ19" s="103">
        <v>90.427148999999986</v>
      </c>
      <c r="BA19" s="75">
        <f t="shared" si="4"/>
        <v>293</v>
      </c>
      <c r="BB19" s="103">
        <v>75.107623999999987</v>
      </c>
      <c r="BC19" s="103">
        <v>105.46709899999999</v>
      </c>
    </row>
    <row r="20" spans="2:55">
      <c r="B20" s="63" t="s">
        <v>173</v>
      </c>
      <c r="C20" s="161" t="s">
        <v>135</v>
      </c>
      <c r="D20" s="77">
        <f t="shared" ref="D20:G20" si="5">SUM(D18:D19)</f>
        <v>1322.4629769999999</v>
      </c>
      <c r="E20" s="77">
        <f t="shared" si="5"/>
        <v>1510.449222</v>
      </c>
      <c r="F20" s="77">
        <f t="shared" si="5"/>
        <v>1536.4982672000001</v>
      </c>
      <c r="G20" s="77">
        <f t="shared" si="5"/>
        <v>908.98881300000016</v>
      </c>
      <c r="H20" s="78">
        <f>SUM(H18:H19)</f>
        <v>5278.3992791999999</v>
      </c>
      <c r="I20" s="77">
        <f t="shared" ref="I20:AU20" si="6">SUM(I18:I19)</f>
        <v>1363.1320479999999</v>
      </c>
      <c r="J20" s="77">
        <f t="shared" si="6"/>
        <v>1600.8011740000002</v>
      </c>
      <c r="K20" s="77">
        <f t="shared" si="6"/>
        <v>1190.8774909999997</v>
      </c>
      <c r="L20" s="77">
        <f t="shared" si="6"/>
        <v>1607.422965</v>
      </c>
      <c r="M20" s="78">
        <f>SUM(M18:M19)</f>
        <v>5762.2336780000005</v>
      </c>
      <c r="N20" s="77">
        <f t="shared" si="6"/>
        <v>1261.4988060000001</v>
      </c>
      <c r="O20" s="77">
        <f t="shared" si="6"/>
        <v>1312.6959650000001</v>
      </c>
      <c r="P20" s="77">
        <f t="shared" si="6"/>
        <v>1671.2459579999997</v>
      </c>
      <c r="Q20" s="77">
        <f t="shared" si="6"/>
        <v>1790.001006</v>
      </c>
      <c r="R20" s="78">
        <f>SUM(R18:R19)</f>
        <v>6035.4417350000003</v>
      </c>
      <c r="S20" s="77">
        <f t="shared" si="6"/>
        <v>1603.27476088</v>
      </c>
      <c r="T20" s="77">
        <f t="shared" si="6"/>
        <v>1677.3650989999999</v>
      </c>
      <c r="U20" s="77">
        <f t="shared" si="6"/>
        <v>1770.696729</v>
      </c>
      <c r="V20" s="77">
        <f t="shared" si="6"/>
        <v>1279.542852</v>
      </c>
      <c r="W20" s="78">
        <f t="shared" si="6"/>
        <v>6330.8794408800004</v>
      </c>
      <c r="X20" s="77">
        <f t="shared" si="6"/>
        <v>1594.6141480000001</v>
      </c>
      <c r="Y20" s="77">
        <f t="shared" si="6"/>
        <v>1733.154436</v>
      </c>
      <c r="Z20" s="77">
        <f t="shared" si="6"/>
        <v>1753.1095829999999</v>
      </c>
      <c r="AA20" s="77">
        <f t="shared" si="6"/>
        <v>1685.812148</v>
      </c>
      <c r="AB20" s="78">
        <f t="shared" si="6"/>
        <v>6766.6903149999998</v>
      </c>
      <c r="AC20" s="77">
        <f t="shared" si="6"/>
        <v>1312.1268250000001</v>
      </c>
      <c r="AD20" s="77">
        <f t="shared" si="6"/>
        <v>957.83305599999971</v>
      </c>
      <c r="AE20" s="77">
        <f t="shared" si="6"/>
        <v>1498.5929870000002</v>
      </c>
      <c r="AF20" s="77">
        <f t="shared" si="6"/>
        <v>1459.2554679999996</v>
      </c>
      <c r="AG20" s="78">
        <f t="shared" si="6"/>
        <v>5227.8083359999991</v>
      </c>
      <c r="AH20" s="77">
        <f t="shared" si="6"/>
        <v>1333.6291060000001</v>
      </c>
      <c r="AI20" s="77">
        <f t="shared" si="6"/>
        <v>1580.938844</v>
      </c>
      <c r="AJ20" s="77">
        <f t="shared" si="6"/>
        <v>638.27776856430467</v>
      </c>
      <c r="AK20" s="77">
        <f t="shared" si="6"/>
        <v>1353.7407920000003</v>
      </c>
      <c r="AL20" s="78">
        <f t="shared" si="6"/>
        <v>4906.5865105643052</v>
      </c>
      <c r="AM20" s="77">
        <f t="shared" si="6"/>
        <v>1048.9811029999998</v>
      </c>
      <c r="AN20" s="77">
        <f t="shared" si="6"/>
        <v>1424.2361070000004</v>
      </c>
      <c r="AO20" s="77">
        <f t="shared" si="6"/>
        <v>1611.4092210000001</v>
      </c>
      <c r="AP20" s="77">
        <f t="shared" si="6"/>
        <v>1546.5234639999999</v>
      </c>
      <c r="AQ20" s="78">
        <f t="shared" si="6"/>
        <v>5631.1498950000005</v>
      </c>
      <c r="AR20" s="77">
        <f t="shared" si="6"/>
        <v>1354.8064749999999</v>
      </c>
      <c r="AS20" s="77">
        <f t="shared" si="6"/>
        <v>1520.0345600000003</v>
      </c>
      <c r="AT20" s="77">
        <f t="shared" si="6"/>
        <v>1252.1719579999999</v>
      </c>
      <c r="AU20" s="77">
        <f t="shared" si="6"/>
        <v>1259.7988349999994</v>
      </c>
      <c r="AV20" s="78">
        <f t="shared" si="0"/>
        <v>5386.8118279999999</v>
      </c>
      <c r="AW20" s="77">
        <f t="shared" ref="AW20:AZ20" si="7">SUM(AW18:AW19)</f>
        <v>1004.1604499999999</v>
      </c>
      <c r="AX20" s="77">
        <f t="shared" si="7"/>
        <v>844.0509820000002</v>
      </c>
      <c r="AY20" s="77">
        <f t="shared" si="7"/>
        <v>1515.979992</v>
      </c>
      <c r="AZ20" s="77">
        <f t="shared" si="7"/>
        <v>1547.5076479999993</v>
      </c>
      <c r="BA20" s="78">
        <f t="shared" si="4"/>
        <v>4911.6990719999994</v>
      </c>
      <c r="BB20" s="388">
        <f t="shared" ref="BB20" si="8">SUM(BB18:BB19)</f>
        <v>1413.065987</v>
      </c>
      <c r="BC20" s="388">
        <f>SUM(BC18:BC19)</f>
        <v>1556.2519439999999</v>
      </c>
    </row>
    <row r="21" spans="2:55">
      <c r="B21" s="76"/>
      <c r="C21" s="57"/>
      <c r="D21" s="76"/>
      <c r="E21" s="76"/>
      <c r="F21" s="76"/>
      <c r="G21" s="76"/>
      <c r="H21" s="75"/>
      <c r="I21" s="74"/>
      <c r="J21" s="74"/>
      <c r="K21" s="74"/>
      <c r="L21" s="74"/>
      <c r="M21" s="75"/>
      <c r="N21" s="74"/>
      <c r="O21" s="74"/>
      <c r="P21" s="74"/>
      <c r="Q21" s="74"/>
      <c r="R21" s="75"/>
      <c r="V21" s="74"/>
      <c r="W21" s="75"/>
      <c r="AA21" s="234"/>
      <c r="AB21" s="234"/>
      <c r="AG21" s="234"/>
      <c r="AL21" s="234"/>
      <c r="AM21" s="312"/>
      <c r="AN21" s="312"/>
      <c r="AO21" s="312"/>
      <c r="AR21" s="312"/>
      <c r="AT21" s="186"/>
      <c r="AU21" s="186"/>
      <c r="AV21" s="75"/>
      <c r="AW21" s="312"/>
      <c r="AX21" s="312"/>
      <c r="AY21" s="312"/>
      <c r="BB21" s="103"/>
      <c r="BC21" s="103"/>
    </row>
    <row r="22" spans="2:55" ht="13.5" thickBot="1">
      <c r="B22" s="65" t="s">
        <v>149</v>
      </c>
      <c r="C22" s="162" t="s">
        <v>135</v>
      </c>
      <c r="D22" s="79">
        <f t="shared" ref="D22:G22" si="9">SUM(D16,D20)</f>
        <v>4032.1073779999997</v>
      </c>
      <c r="E22" s="79">
        <f t="shared" si="9"/>
        <v>4494.4009594999998</v>
      </c>
      <c r="F22" s="79">
        <f t="shared" si="9"/>
        <v>4788.6144707000003</v>
      </c>
      <c r="G22" s="79">
        <f t="shared" si="9"/>
        <v>4075.6277660000005</v>
      </c>
      <c r="H22" s="80">
        <f>SUM(H16,H20)</f>
        <v>17390.750574199996</v>
      </c>
      <c r="I22" s="79">
        <f>SUM(I16,I20)</f>
        <v>3680.849048</v>
      </c>
      <c r="J22" s="79">
        <f t="shared" ref="J22:AQ22" si="10">SUM(J16,J20)</f>
        <v>4983.6375459999999</v>
      </c>
      <c r="K22" s="79">
        <f t="shared" si="10"/>
        <v>4151.5440340000005</v>
      </c>
      <c r="L22" s="79">
        <f t="shared" si="10"/>
        <v>4859.3334649999997</v>
      </c>
      <c r="M22" s="80">
        <f t="shared" si="10"/>
        <v>17675.364093</v>
      </c>
      <c r="N22" s="79">
        <f t="shared" si="10"/>
        <v>4294.6185299999997</v>
      </c>
      <c r="O22" s="79">
        <f t="shared" si="10"/>
        <v>4527.2429149999998</v>
      </c>
      <c r="P22" s="79">
        <f t="shared" si="10"/>
        <v>4594.1647684999998</v>
      </c>
      <c r="Q22" s="79">
        <f t="shared" si="10"/>
        <v>4791.7342525000004</v>
      </c>
      <c r="R22" s="80">
        <f t="shared" si="10"/>
        <v>18207.760466</v>
      </c>
      <c r="S22" s="79">
        <f t="shared" si="10"/>
        <v>4845.6828593800001</v>
      </c>
      <c r="T22" s="79">
        <f t="shared" si="10"/>
        <v>4983.6716839999999</v>
      </c>
      <c r="U22" s="79">
        <f t="shared" si="10"/>
        <v>5117.1967290000002</v>
      </c>
      <c r="V22" s="79">
        <f t="shared" si="10"/>
        <v>4768.0511685000001</v>
      </c>
      <c r="W22" s="80">
        <f t="shared" si="10"/>
        <v>19714.60244088</v>
      </c>
      <c r="X22" s="79">
        <f t="shared" si="10"/>
        <v>4900.7646480000003</v>
      </c>
      <c r="Y22" s="79">
        <f t="shared" si="10"/>
        <v>5096.5949360000004</v>
      </c>
      <c r="Z22" s="79">
        <f t="shared" si="10"/>
        <v>5284.1095829999995</v>
      </c>
      <c r="AA22" s="79">
        <f t="shared" si="10"/>
        <v>5306.812148</v>
      </c>
      <c r="AB22" s="80">
        <f t="shared" si="10"/>
        <v>20588.281315</v>
      </c>
      <c r="AC22" s="79">
        <f t="shared" si="10"/>
        <v>4660.2138250000007</v>
      </c>
      <c r="AD22" s="79">
        <f t="shared" si="10"/>
        <v>3629.7960560000001</v>
      </c>
      <c r="AE22" s="79">
        <f t="shared" si="10"/>
        <v>4791.0359870000002</v>
      </c>
      <c r="AF22" s="79">
        <f t="shared" si="10"/>
        <v>4996.0789679999998</v>
      </c>
      <c r="AG22" s="80">
        <f t="shared" si="10"/>
        <v>18077.124835999999</v>
      </c>
      <c r="AH22" s="79">
        <f t="shared" si="10"/>
        <v>4661.8469869999999</v>
      </c>
      <c r="AI22" s="79">
        <f t="shared" si="10"/>
        <v>5041.797963</v>
      </c>
      <c r="AJ22" s="79">
        <f t="shared" si="10"/>
        <v>4379.2897975643054</v>
      </c>
      <c r="AK22" s="79">
        <f t="shared" si="10"/>
        <v>4750.3255350000009</v>
      </c>
      <c r="AL22" s="80">
        <f t="shared" si="10"/>
        <v>18833.260282564304</v>
      </c>
      <c r="AM22" s="79">
        <f t="shared" si="10"/>
        <v>4566.1541029999998</v>
      </c>
      <c r="AN22" s="79">
        <f t="shared" si="10"/>
        <v>5155.3209225000001</v>
      </c>
      <c r="AO22" s="79">
        <f t="shared" si="10"/>
        <v>5175.0054055000001</v>
      </c>
      <c r="AP22" s="79">
        <f t="shared" si="10"/>
        <v>5003.3850259999999</v>
      </c>
      <c r="AQ22" s="80">
        <f t="shared" si="10"/>
        <v>19899.865457</v>
      </c>
      <c r="AR22" s="79">
        <f>SUM(AR16,AR20)</f>
        <v>4936.2802045492008</v>
      </c>
      <c r="AS22" s="79">
        <f>SUM(AS16,AS20)</f>
        <v>5172.2809846877999</v>
      </c>
      <c r="AT22" s="79">
        <f>SUM(AT16,AT20)</f>
        <v>4792.3232982630007</v>
      </c>
      <c r="AU22" s="79">
        <f>SUM(AU16,AU20)</f>
        <v>4691.8490399999982</v>
      </c>
      <c r="AV22" s="80">
        <f t="shared" si="0"/>
        <v>19592.733527499997</v>
      </c>
      <c r="AW22" s="79">
        <f>SUM(AW16,AW20)</f>
        <v>4625.9420370000007</v>
      </c>
      <c r="AX22" s="79">
        <f>SUM(AX16,AX20)</f>
        <v>4276.0609349999995</v>
      </c>
      <c r="AY22" s="79">
        <f>SUM(AY16,AY20)</f>
        <v>5220.4178940000002</v>
      </c>
      <c r="AZ22" s="79">
        <f>SUM(AZ16,AZ20)</f>
        <v>5035.4024429999999</v>
      </c>
      <c r="BA22" s="80">
        <f t="shared" ref="BA22" si="11">SUM(AW22:AZ22)</f>
        <v>19157.823308999999</v>
      </c>
      <c r="BB22" s="389">
        <f>SUM(BB16,BB20)</f>
        <v>5137.3398394999995</v>
      </c>
      <c r="BC22" s="389">
        <f>SUM(BC16,BC20)</f>
        <v>5237.1854724999994</v>
      </c>
    </row>
    <row r="23" spans="2:55">
      <c r="B23" s="19"/>
      <c r="D23" s="19"/>
      <c r="E23" s="19"/>
      <c r="F23" s="19"/>
      <c r="G23" s="19"/>
      <c r="H23" s="37"/>
      <c r="I23" s="19"/>
      <c r="J23" s="19"/>
      <c r="K23" s="19"/>
      <c r="L23" s="19"/>
      <c r="M23" s="37"/>
      <c r="N23" s="19"/>
      <c r="O23" s="19"/>
      <c r="P23" s="19"/>
      <c r="Q23" s="19"/>
      <c r="R23" s="37"/>
      <c r="V23" s="19"/>
      <c r="W23" s="37"/>
      <c r="AM23" s="312"/>
      <c r="AR23" s="312"/>
      <c r="AT23" s="186"/>
      <c r="AY23" s="186"/>
    </row>
    <row r="24" spans="2:55">
      <c r="B24" s="19"/>
      <c r="D24" s="19"/>
      <c r="E24" s="19"/>
      <c r="F24" s="19"/>
      <c r="G24" s="19"/>
      <c r="H24" s="37"/>
      <c r="I24" s="19"/>
      <c r="J24" s="19"/>
      <c r="K24" s="19"/>
      <c r="L24" s="19"/>
      <c r="M24" s="37"/>
      <c r="N24" s="19"/>
      <c r="O24" s="19"/>
      <c r="P24" s="19"/>
      <c r="Q24" s="19"/>
      <c r="R24" s="37"/>
      <c r="V24" s="19"/>
      <c r="W24" s="37"/>
      <c r="AR24" s="312"/>
      <c r="AT24" s="186"/>
      <c r="AY24" s="186"/>
    </row>
    <row r="25" spans="2:55">
      <c r="B25" s="19"/>
      <c r="D25" s="19"/>
      <c r="E25" s="19"/>
      <c r="F25" s="19"/>
      <c r="G25" s="19"/>
      <c r="H25" s="37"/>
      <c r="I25" s="19"/>
      <c r="J25" s="19"/>
      <c r="K25" s="19"/>
      <c r="L25" s="19"/>
      <c r="M25" s="37"/>
      <c r="N25" s="19"/>
      <c r="O25" s="19"/>
      <c r="P25" s="19"/>
      <c r="Q25" s="19"/>
      <c r="R25" s="37"/>
      <c r="V25" s="19"/>
      <c r="W25" s="37"/>
      <c r="AR25" s="312"/>
      <c r="AT25" s="186"/>
      <c r="AY25" s="186"/>
    </row>
    <row r="26" spans="2:55">
      <c r="B26" s="19"/>
      <c r="D26" s="19"/>
      <c r="E26" s="19"/>
      <c r="F26" s="19"/>
      <c r="G26" s="19"/>
      <c r="H26" s="37"/>
      <c r="I26" s="19"/>
      <c r="J26" s="19"/>
      <c r="K26" s="19"/>
      <c r="L26" s="19"/>
      <c r="M26" s="37"/>
      <c r="N26" s="19"/>
      <c r="O26" s="19"/>
      <c r="P26" s="19"/>
      <c r="Q26" s="19"/>
      <c r="R26" s="107"/>
      <c r="V26" s="19"/>
      <c r="W26" s="107"/>
      <c r="AR26" s="312"/>
      <c r="AT26" s="186"/>
      <c r="AY26" s="186"/>
    </row>
    <row r="27" spans="2:55">
      <c r="B27" s="45" t="s">
        <v>218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304</v>
      </c>
      <c r="AD27" s="83" t="s">
        <v>321</v>
      </c>
      <c r="AE27" s="83" t="s">
        <v>325</v>
      </c>
      <c r="AF27" s="83" t="s">
        <v>332</v>
      </c>
      <c r="AG27" s="84">
        <v>2020</v>
      </c>
      <c r="AH27" s="83" t="s">
        <v>351</v>
      </c>
      <c r="AI27" s="83" t="s">
        <v>352</v>
      </c>
      <c r="AJ27" s="83" t="s">
        <v>356</v>
      </c>
      <c r="AK27" s="83" t="s">
        <v>357</v>
      </c>
      <c r="AL27" s="84">
        <v>2021</v>
      </c>
      <c r="AM27" s="83" t="s">
        <v>359</v>
      </c>
      <c r="AN27" s="83" t="s">
        <v>362</v>
      </c>
      <c r="AO27" s="83" t="s">
        <v>363</v>
      </c>
      <c r="AP27" s="83" t="s">
        <v>369</v>
      </c>
      <c r="AQ27" s="334">
        <v>2022</v>
      </c>
      <c r="AR27" s="83" t="s">
        <v>370</v>
      </c>
      <c r="AS27" s="83" t="s">
        <v>376</v>
      </c>
      <c r="AT27" s="83" t="s">
        <v>379</v>
      </c>
      <c r="AU27" s="83" t="s">
        <v>382</v>
      </c>
      <c r="AV27" s="84">
        <v>2023</v>
      </c>
      <c r="AW27" s="83" t="s">
        <v>390</v>
      </c>
      <c r="AX27" s="83" t="s">
        <v>394</v>
      </c>
      <c r="AY27" s="83" t="s">
        <v>429</v>
      </c>
      <c r="AZ27" s="83" t="s">
        <v>432</v>
      </c>
      <c r="BA27" s="334">
        <v>2024</v>
      </c>
      <c r="BB27" s="83" t="s">
        <v>433</v>
      </c>
      <c r="BC27" s="83" t="s">
        <v>441</v>
      </c>
    </row>
    <row r="28" spans="2:55">
      <c r="B28" s="56"/>
      <c r="C28" s="57"/>
      <c r="D28" s="56"/>
      <c r="E28" s="56"/>
      <c r="F28" s="56"/>
      <c r="G28" s="56"/>
      <c r="H28" s="25"/>
      <c r="I28" s="25"/>
      <c r="J28" s="25"/>
      <c r="K28" s="25"/>
      <c r="L28" s="25"/>
      <c r="M28" s="25"/>
      <c r="N28" s="25"/>
      <c r="O28" s="25"/>
      <c r="P28" s="25"/>
      <c r="Q28" s="25"/>
      <c r="R28" s="25"/>
      <c r="V28" s="25"/>
      <c r="W28" s="25"/>
      <c r="AR28" s="312"/>
      <c r="AT28" s="186"/>
      <c r="AY28" s="186"/>
    </row>
    <row r="29" spans="2:55">
      <c r="B29" s="64" t="s">
        <v>167</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12">T12*7.6</f>
        <v>10090.6188532</v>
      </c>
      <c r="U29" s="74">
        <f t="shared" si="12"/>
        <v>10176.4</v>
      </c>
      <c r="V29" s="74">
        <f t="shared" si="12"/>
        <v>10065.931233599997</v>
      </c>
      <c r="W29" s="75">
        <f>SUM(S29:V29)</f>
        <v>40034.778399999996</v>
      </c>
      <c r="X29" s="74">
        <f t="shared" ref="X29:X32" si="13">X12*7.6</f>
        <v>9595.7828000000009</v>
      </c>
      <c r="Y29" s="74">
        <v>10915.203599999999</v>
      </c>
      <c r="Z29" s="74">
        <v>9241.6</v>
      </c>
      <c r="AA29" s="74">
        <f t="shared" ref="AA29:AA32" si="14">AA12*7.6</f>
        <v>11194.8</v>
      </c>
      <c r="AB29" s="75">
        <f t="shared" ref="AB29:AB32" si="15">SUM(X29:AA29)</f>
        <v>40947.386400000003</v>
      </c>
      <c r="AC29" s="74">
        <v>10519.669199999998</v>
      </c>
      <c r="AD29" s="74">
        <v>9491.1308000000008</v>
      </c>
      <c r="AE29" s="74">
        <v>7952.8300000000008</v>
      </c>
      <c r="AF29" s="103">
        <v>10160.25</v>
      </c>
      <c r="AG29" s="75">
        <f t="shared" ref="AG29:AG32" si="16">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c r="AO29" s="74">
        <v>11293.825142399995</v>
      </c>
      <c r="AP29" s="74">
        <v>8039.0638712000009</v>
      </c>
      <c r="AQ29" s="75">
        <f>SUM(AM29:AP29)</f>
        <v>39704.904671199998</v>
      </c>
      <c r="AR29" s="74">
        <v>10712.686400000001</v>
      </c>
      <c r="AS29" s="74">
        <v>11180.81929431272</v>
      </c>
      <c r="AT29" s="186">
        <v>11296.938129287279</v>
      </c>
      <c r="AU29" s="186">
        <v>8423.0755387999925</v>
      </c>
      <c r="AV29" s="75">
        <f>SUM(AR29:AU29)</f>
        <v>41613.519362399995</v>
      </c>
      <c r="AW29" s="74">
        <v>10838.0006416</v>
      </c>
      <c r="AX29" s="74">
        <v>11283.583199999999</v>
      </c>
      <c r="AY29" s="74">
        <v>11486.579199999996</v>
      </c>
      <c r="AZ29" s="74">
        <f>AZ12*7.6</f>
        <v>8547.4075183999958</v>
      </c>
      <c r="BA29" s="75">
        <f>SUM(AW29:AZ29)</f>
        <v>42155.570559999993</v>
      </c>
      <c r="BB29" s="74">
        <f>BB12*7.6</f>
        <v>10815.142227999999</v>
      </c>
      <c r="BC29" s="74">
        <v>11136.571809599998</v>
      </c>
    </row>
    <row r="30" spans="2:55">
      <c r="B30" s="64" t="s">
        <v>168</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7">SUM(I30:L30)</f>
        <v>34882.221599999997</v>
      </c>
      <c r="N30" s="74">
        <v>9881.3148000000001</v>
      </c>
      <c r="O30" s="74">
        <v>10248.622799999999</v>
      </c>
      <c r="P30" s="74">
        <v>8982.6679999999997</v>
      </c>
      <c r="Q30" s="74">
        <v>6964.0091999999995</v>
      </c>
      <c r="R30" s="75">
        <f t="shared" ref="R30:R32" si="18">SUM(N30:Q30)</f>
        <v>36076.614799999996</v>
      </c>
      <c r="S30" s="74">
        <f>S13*7.6</f>
        <v>9983.9299999999985</v>
      </c>
      <c r="T30" s="74">
        <f t="shared" si="12"/>
        <v>11185.839599999999</v>
      </c>
      <c r="U30" s="74">
        <f t="shared" si="12"/>
        <v>8557.6</v>
      </c>
      <c r="V30" s="74">
        <f t="shared" si="12"/>
        <v>10858.765999999998</v>
      </c>
      <c r="W30" s="75">
        <f t="shared" ref="W30:W32" si="19">SUM(S30:V30)</f>
        <v>40586.135599999994</v>
      </c>
      <c r="X30" s="74">
        <f t="shared" si="13"/>
        <v>10494.824799999999</v>
      </c>
      <c r="Y30" s="74">
        <v>8316.6799999999985</v>
      </c>
      <c r="Z30" s="74">
        <v>11065.6</v>
      </c>
      <c r="AA30" s="74">
        <f t="shared" si="14"/>
        <v>10328.4</v>
      </c>
      <c r="AB30" s="75">
        <f t="shared" si="15"/>
        <v>40205.504799999995</v>
      </c>
      <c r="AC30" s="74">
        <v>10038.672799999998</v>
      </c>
      <c r="AD30" s="74">
        <v>5585.4072000000015</v>
      </c>
      <c r="AE30" s="74">
        <v>11121.422</v>
      </c>
      <c r="AF30" s="103">
        <v>11281.629999999996</v>
      </c>
      <c r="AG30" s="75">
        <f t="shared" si="16"/>
        <v>38027.131999999998</v>
      </c>
      <c r="AH30" s="74">
        <v>10616.994799999999</v>
      </c>
      <c r="AI30" s="74">
        <v>11237.322000000002</v>
      </c>
      <c r="AJ30" s="74">
        <v>10987.806400000001</v>
      </c>
      <c r="AK30" s="74">
        <v>8247.8011999999999</v>
      </c>
      <c r="AL30" s="75">
        <f>SUM(AH30:AK30)</f>
        <v>41089.924400000004</v>
      </c>
      <c r="AM30" s="74">
        <v>10641.086799999999</v>
      </c>
      <c r="AN30" s="74">
        <v>10937.015600000001</v>
      </c>
      <c r="AO30" s="74">
        <v>8591.4123999999974</v>
      </c>
      <c r="AP30" s="74">
        <v>11482.239599999999</v>
      </c>
      <c r="AQ30" s="75">
        <f>SUM(AM30:AP30)</f>
        <v>41651.754399999998</v>
      </c>
      <c r="AR30" s="74">
        <v>11139.160400000001</v>
      </c>
      <c r="AS30" s="74">
        <v>9927.1883999999991</v>
      </c>
      <c r="AT30" s="186">
        <v>9129.8420000000006</v>
      </c>
      <c r="AU30" s="20">
        <v>11098.485200000001</v>
      </c>
      <c r="AV30" s="75">
        <f t="shared" ref="AV30:AV32" si="20">SUM(AR30:AU30)</f>
        <v>41294.675999999999</v>
      </c>
      <c r="AW30" s="74">
        <v>11227.069600000001</v>
      </c>
      <c r="AX30" s="74">
        <v>9457.5463999999974</v>
      </c>
      <c r="AY30" s="74">
        <v>9508.0407999999989</v>
      </c>
      <c r="AZ30" s="74">
        <f t="shared" ref="AZ30:AZ32" si="21">AZ13*7.6</f>
        <v>11608.673200000003</v>
      </c>
      <c r="BA30" s="75">
        <f t="shared" ref="BA30:BA32" si="22">SUM(AW30:AZ30)</f>
        <v>41801.33</v>
      </c>
      <c r="BB30" s="74">
        <f t="shared" ref="BB30:BB32" si="23">BB13*7.6</f>
        <v>11742.896799999999</v>
      </c>
      <c r="BC30" s="74">
        <v>10115.896400000001</v>
      </c>
    </row>
    <row r="31" spans="2:55">
      <c r="B31" s="64" t="s">
        <v>169</v>
      </c>
      <c r="C31" s="95" t="s">
        <v>136</v>
      </c>
      <c r="D31" s="74">
        <v>3272.8564000000001</v>
      </c>
      <c r="E31" s="74">
        <v>3133.5293999999999</v>
      </c>
      <c r="F31" s="74">
        <v>5525.2493999999997</v>
      </c>
      <c r="G31" s="74">
        <v>5142.9503999999997</v>
      </c>
      <c r="H31" s="75">
        <f t="shared" ref="H31:H32" si="24">SUM(D31:G31)</f>
        <v>17074.585599999999</v>
      </c>
      <c r="I31" s="74">
        <v>3852.1435999999999</v>
      </c>
      <c r="J31" s="74">
        <v>5132.4547999999995</v>
      </c>
      <c r="K31" s="74">
        <v>5033.0011999999997</v>
      </c>
      <c r="L31" s="74">
        <v>3087.9749999999999</v>
      </c>
      <c r="M31" s="75">
        <f t="shared" si="17"/>
        <v>17105.574599999996</v>
      </c>
      <c r="N31" s="74">
        <v>3777.5572000000002</v>
      </c>
      <c r="O31" s="74">
        <v>3425.2212</v>
      </c>
      <c r="P31" s="74">
        <v>5352.9095845999991</v>
      </c>
      <c r="Q31" s="74">
        <v>5249.7075999999997</v>
      </c>
      <c r="R31" s="75">
        <f t="shared" si="18"/>
        <v>17805.395584599999</v>
      </c>
      <c r="S31" s="74">
        <f>S14*7.6</f>
        <v>4534.2282213999997</v>
      </c>
      <c r="T31" s="74">
        <f t="shared" si="12"/>
        <v>2858.1258629999998</v>
      </c>
      <c r="U31" s="74">
        <f t="shared" si="12"/>
        <v>5631.5999999999995</v>
      </c>
      <c r="V31" s="74">
        <f t="shared" si="12"/>
        <v>4959.6029155999995</v>
      </c>
      <c r="W31" s="75">
        <f t="shared" si="19"/>
        <v>17983.557000000001</v>
      </c>
      <c r="X31" s="74">
        <f t="shared" si="13"/>
        <v>4728.3361999999997</v>
      </c>
      <c r="Y31" s="74">
        <v>5264.3109999999997</v>
      </c>
      <c r="Z31" s="74">
        <v>5380.8</v>
      </c>
      <c r="AA31" s="74">
        <f t="shared" si="14"/>
        <v>5152.8</v>
      </c>
      <c r="AB31" s="75">
        <f t="shared" si="15"/>
        <v>20526.247199999998</v>
      </c>
      <c r="AC31" s="74">
        <v>4481.1575999999995</v>
      </c>
      <c r="AD31" s="74">
        <v>4145.9824000000008</v>
      </c>
      <c r="AE31" s="74">
        <v>4805.457199999998</v>
      </c>
      <c r="AF31" s="103">
        <v>4783.4742000000024</v>
      </c>
      <c r="AG31" s="75">
        <f t="shared" si="16"/>
        <v>18216.071400000001</v>
      </c>
      <c r="AH31" s="74">
        <v>5175.8926988000003</v>
      </c>
      <c r="AI31" s="74">
        <v>3223.0877011999987</v>
      </c>
      <c r="AJ31" s="74">
        <v>5503.3707175999998</v>
      </c>
      <c r="AK31" s="74">
        <v>5723.1288824000012</v>
      </c>
      <c r="AL31" s="75">
        <f>SUM(AH31:AK31)</f>
        <v>19625.48</v>
      </c>
      <c r="AM31" s="74">
        <v>5557.2644</v>
      </c>
      <c r="AN31" s="74">
        <v>5978.5349155999975</v>
      </c>
      <c r="AO31" s="74">
        <v>6056.133484400003</v>
      </c>
      <c r="AP31" s="74">
        <v>5989.9400000000005</v>
      </c>
      <c r="AQ31" s="75">
        <f>SUM(AM31:AP31)</f>
        <v>23581.872800000005</v>
      </c>
      <c r="AR31" s="74">
        <v>4891.8653927739197</v>
      </c>
      <c r="AS31" s="74">
        <v>5596.4405625145591</v>
      </c>
      <c r="AT31" s="186">
        <v>5334.6698447115195</v>
      </c>
      <c r="AU31" s="186">
        <v>5990.5938051999992</v>
      </c>
      <c r="AV31" s="75">
        <f t="shared" si="20"/>
        <v>21813.569605199998</v>
      </c>
      <c r="AW31" s="74">
        <v>5135.9346195999997</v>
      </c>
      <c r="AX31" s="74">
        <v>4411.7540428000002</v>
      </c>
      <c r="AY31" s="74">
        <v>6160.1912783999978</v>
      </c>
      <c r="AZ31" s="74">
        <f t="shared" si="21"/>
        <v>6118.2767236000072</v>
      </c>
      <c r="BA31" s="75">
        <f t="shared" si="22"/>
        <v>21826.156664400005</v>
      </c>
      <c r="BB31" s="74">
        <f t="shared" si="23"/>
        <v>5746.4422510000004</v>
      </c>
      <c r="BC31" s="74">
        <v>5901.2452069999999</v>
      </c>
    </row>
    <row r="32" spans="2:55">
      <c r="B32" s="64" t="s">
        <v>6</v>
      </c>
      <c r="C32" s="95" t="s">
        <v>136</v>
      </c>
      <c r="D32" s="74">
        <v>89.342894399999992</v>
      </c>
      <c r="E32" s="74">
        <v>695.08870779999995</v>
      </c>
      <c r="F32" s="74">
        <v>472.96870619999993</v>
      </c>
      <c r="G32" s="74">
        <v>167.7662</v>
      </c>
      <c r="H32" s="75">
        <f t="shared" si="24"/>
        <v>1425.1665083999999</v>
      </c>
      <c r="I32" s="74">
        <v>38</v>
      </c>
      <c r="J32" s="74">
        <v>554.79999999999995</v>
      </c>
      <c r="K32" s="74">
        <v>1023.1955999999999</v>
      </c>
      <c r="L32" s="74">
        <v>753.40319999999974</v>
      </c>
      <c r="M32" s="75">
        <f t="shared" si="17"/>
        <v>2369.3987999999995</v>
      </c>
      <c r="N32" s="74">
        <v>194.8184</v>
      </c>
      <c r="O32" s="74">
        <v>891.4644199999999</v>
      </c>
      <c r="P32" s="74">
        <v>1040.0067088000001</v>
      </c>
      <c r="Q32" s="74">
        <v>601.61027339999998</v>
      </c>
      <c r="R32" s="75">
        <f t="shared" si="18"/>
        <v>2727.8998022000001</v>
      </c>
      <c r="S32" s="74">
        <f>S15*7.6</f>
        <v>422.31501400000002</v>
      </c>
      <c r="T32" s="74">
        <f t="shared" si="12"/>
        <v>993.34572979999996</v>
      </c>
      <c r="U32" s="74">
        <f t="shared" si="12"/>
        <v>1067.8</v>
      </c>
      <c r="V32" s="74">
        <f t="shared" si="12"/>
        <v>628.36305619999973</v>
      </c>
      <c r="W32" s="75">
        <f t="shared" si="19"/>
        <v>3111.8238000000001</v>
      </c>
      <c r="X32" s="74">
        <f t="shared" si="13"/>
        <v>307.8</v>
      </c>
      <c r="Y32" s="74">
        <v>1065.9531999999999</v>
      </c>
      <c r="Z32" s="74">
        <v>1147.5999999999999</v>
      </c>
      <c r="AA32" s="74">
        <f t="shared" si="14"/>
        <v>843.59999999999991</v>
      </c>
      <c r="AB32" s="75">
        <f t="shared" si="15"/>
        <v>3364.9531999999995</v>
      </c>
      <c r="AC32" s="74">
        <v>405.96159999999998</v>
      </c>
      <c r="AD32" s="74">
        <v>1084.3984</v>
      </c>
      <c r="AE32" s="74">
        <v>1142.8576</v>
      </c>
      <c r="AF32" s="103">
        <v>654.50440000000015</v>
      </c>
      <c r="AG32" s="75">
        <f t="shared" si="16"/>
        <v>3287.7220000000002</v>
      </c>
      <c r="AH32" s="74">
        <v>548.92072359999997</v>
      </c>
      <c r="AI32" s="74">
        <v>1135.8244763999999</v>
      </c>
      <c r="AJ32" s="74">
        <v>1148.2595584000001</v>
      </c>
      <c r="AK32" s="74">
        <v>695.84777680000002</v>
      </c>
      <c r="AL32" s="75">
        <f>SUM(AH32:AK32)</f>
        <v>3528.8525351999997</v>
      </c>
      <c r="AM32" s="74">
        <v>535.91399999999999</v>
      </c>
      <c r="AN32" s="74">
        <v>1064.9280246000001</v>
      </c>
      <c r="AO32" s="74">
        <v>1141.9599753999996</v>
      </c>
      <c r="AP32" s="74">
        <v>760.90440000000012</v>
      </c>
      <c r="AQ32" s="75">
        <f>SUM(AM32:AP32)</f>
        <v>3503.7064</v>
      </c>
      <c r="AR32" s="74">
        <v>475.48815179999997</v>
      </c>
      <c r="AS32" s="74">
        <v>1052.6245707999999</v>
      </c>
      <c r="AT32" s="186">
        <v>1143.7002119999997</v>
      </c>
      <c r="AU32" s="20">
        <v>571.4270140000001</v>
      </c>
      <c r="AV32" s="75">
        <f t="shared" si="20"/>
        <v>3243.2399485999995</v>
      </c>
      <c r="AW32" s="74">
        <v>324.53519999999997</v>
      </c>
      <c r="AX32" s="74">
        <v>930.39200000000005</v>
      </c>
      <c r="AY32" s="74">
        <v>998.91677679999998</v>
      </c>
      <c r="AZ32" s="74">
        <f t="shared" si="21"/>
        <v>233.64300000000003</v>
      </c>
      <c r="BA32" s="75">
        <f t="shared" si="22"/>
        <v>2487.4869767999999</v>
      </c>
      <c r="BB32" s="74">
        <f t="shared" si="23"/>
        <v>0</v>
      </c>
      <c r="BC32" s="74">
        <v>821.38139999999999</v>
      </c>
    </row>
    <row r="33" spans="2:55">
      <c r="B33" s="63" t="s">
        <v>170</v>
      </c>
      <c r="C33" s="161" t="s">
        <v>136</v>
      </c>
      <c r="D33" s="77">
        <f t="shared" ref="D33:G33" si="25">SUM(D29:D32)</f>
        <v>20593.297447600002</v>
      </c>
      <c r="E33" s="77">
        <f t="shared" si="25"/>
        <v>22678.033205</v>
      </c>
      <c r="F33" s="77">
        <f t="shared" si="25"/>
        <v>24716.083146600002</v>
      </c>
      <c r="G33" s="77">
        <f t="shared" si="25"/>
        <v>24066.456042799997</v>
      </c>
      <c r="H33" s="78">
        <f>SUM(H29:H32)</f>
        <v>92053.869841999986</v>
      </c>
      <c r="I33" s="77">
        <f t="shared" ref="I33:AJ33" si="26">SUM(I29:I32)</f>
        <v>17614.6492</v>
      </c>
      <c r="J33" s="77">
        <f t="shared" si="26"/>
        <v>25709.556427199997</v>
      </c>
      <c r="K33" s="77">
        <f t="shared" si="26"/>
        <v>22501.0657268</v>
      </c>
      <c r="L33" s="77">
        <f t="shared" si="26"/>
        <v>24714.519799999998</v>
      </c>
      <c r="M33" s="78">
        <f t="shared" si="26"/>
        <v>90539.791153999977</v>
      </c>
      <c r="N33" s="77">
        <f t="shared" si="26"/>
        <v>23051.709902399998</v>
      </c>
      <c r="O33" s="77">
        <f t="shared" si="26"/>
        <v>24430.556819999998</v>
      </c>
      <c r="P33" s="77">
        <f t="shared" si="26"/>
        <v>22214.182959799997</v>
      </c>
      <c r="Q33" s="77">
        <f t="shared" si="26"/>
        <v>22813.172673400004</v>
      </c>
      <c r="R33" s="78">
        <f t="shared" si="26"/>
        <v>92509.62235559999</v>
      </c>
      <c r="S33" s="77">
        <f t="shared" si="26"/>
        <v>24642.3015486</v>
      </c>
      <c r="T33" s="77">
        <f t="shared" si="26"/>
        <v>25127.930046000001</v>
      </c>
      <c r="U33" s="77">
        <f t="shared" si="26"/>
        <v>25433.399999999998</v>
      </c>
      <c r="V33" s="77">
        <f t="shared" si="26"/>
        <v>26512.663205399997</v>
      </c>
      <c r="W33" s="78">
        <f t="shared" si="26"/>
        <v>101716.29479999999</v>
      </c>
      <c r="X33" s="77">
        <f t="shared" si="26"/>
        <v>25126.7438</v>
      </c>
      <c r="Y33" s="77">
        <f t="shared" si="26"/>
        <v>25562.147799999995</v>
      </c>
      <c r="Z33" s="77">
        <f t="shared" si="26"/>
        <v>26835.599999999999</v>
      </c>
      <c r="AA33" s="77">
        <f t="shared" si="26"/>
        <v>27519.599999999995</v>
      </c>
      <c r="AB33" s="78">
        <f t="shared" si="26"/>
        <v>105044.0916</v>
      </c>
      <c r="AC33" s="77">
        <f t="shared" si="26"/>
        <v>25445.461199999994</v>
      </c>
      <c r="AD33" s="77">
        <f t="shared" si="26"/>
        <v>20306.918799999999</v>
      </c>
      <c r="AE33" s="77">
        <f t="shared" si="26"/>
        <v>25022.566799999997</v>
      </c>
      <c r="AF33" s="77">
        <f t="shared" si="26"/>
        <v>26879.858600000003</v>
      </c>
      <c r="AG33" s="78">
        <f t="shared" si="26"/>
        <v>97654.805399999997</v>
      </c>
      <c r="AH33" s="77">
        <f t="shared" si="26"/>
        <v>25294.455895599996</v>
      </c>
      <c r="AI33" s="77">
        <f t="shared" si="26"/>
        <v>26302.529304400003</v>
      </c>
      <c r="AJ33" s="77">
        <f t="shared" si="26"/>
        <v>28431.691420400002</v>
      </c>
      <c r="AK33" s="77">
        <v>25814.044046800005</v>
      </c>
      <c r="AL33" s="78">
        <f t="shared" ref="AL33:AQ33" si="27">SUM(AL29:AL32)</f>
        <v>105842.7206672</v>
      </c>
      <c r="AM33" s="77">
        <f t="shared" si="27"/>
        <v>26730.514800000001</v>
      </c>
      <c r="AN33" s="77">
        <f t="shared" si="27"/>
        <v>28356.244597800003</v>
      </c>
      <c r="AO33" s="77">
        <f t="shared" si="27"/>
        <v>27083.331002199993</v>
      </c>
      <c r="AP33" s="77">
        <f t="shared" si="27"/>
        <v>26272.147871200003</v>
      </c>
      <c r="AQ33" s="78">
        <f t="shared" si="27"/>
        <v>108442.23827120001</v>
      </c>
      <c r="AR33" s="77">
        <f>SUM(AR29:AR32)</f>
        <v>27219.200344573921</v>
      </c>
      <c r="AS33" s="77">
        <f>SUM(AS29:AS32)</f>
        <v>27757.072827627278</v>
      </c>
      <c r="AT33" s="77">
        <f>SUM(AT29:AT32)</f>
        <v>26905.150185998798</v>
      </c>
      <c r="AU33" s="77">
        <f t="shared" ref="AU33" si="28">SUM(AU29:AU32)</f>
        <v>26083.581557999991</v>
      </c>
      <c r="AV33" s="78">
        <f t="shared" ref="AV33:BC33" si="29">SUM(AV29:AV32)</f>
        <v>107965.00491620001</v>
      </c>
      <c r="AW33" s="77">
        <f t="shared" si="29"/>
        <v>27525.540061199998</v>
      </c>
      <c r="AX33" s="77">
        <f t="shared" si="29"/>
        <v>26083.275642799996</v>
      </c>
      <c r="AY33" s="77">
        <f t="shared" si="29"/>
        <v>28153.728055199994</v>
      </c>
      <c r="AZ33" s="77">
        <f t="shared" si="29"/>
        <v>26508.000442000008</v>
      </c>
      <c r="BA33" s="78">
        <f t="shared" si="29"/>
        <v>108270.5442012</v>
      </c>
      <c r="BB33" s="77">
        <f t="shared" si="29"/>
        <v>28304.481279</v>
      </c>
      <c r="BC33" s="77">
        <f t="shared" si="29"/>
        <v>27975.094816599998</v>
      </c>
    </row>
    <row r="34" spans="2:55">
      <c r="B34" s="76"/>
      <c r="C34" s="57"/>
      <c r="D34" s="76"/>
      <c r="E34" s="76"/>
      <c r="F34" s="76"/>
      <c r="G34" s="76"/>
      <c r="H34" s="75"/>
      <c r="I34" s="75"/>
      <c r="J34" s="75"/>
      <c r="K34" s="75"/>
      <c r="L34" s="75"/>
      <c r="M34" s="75"/>
      <c r="N34" s="75"/>
      <c r="O34" s="75"/>
      <c r="P34" s="75"/>
      <c r="Q34" s="75"/>
      <c r="R34" s="75"/>
      <c r="V34" s="75"/>
      <c r="W34" s="75"/>
      <c r="AI34" s="103"/>
      <c r="AT34" s="186"/>
      <c r="AX34" s="20">
        <v>0</v>
      </c>
    </row>
    <row r="35" spans="2:55">
      <c r="B35" s="64" t="s">
        <v>171</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30">S18*7.6</f>
        <v>11602.148090800001</v>
      </c>
      <c r="T35" s="74">
        <f t="shared" si="30"/>
        <v>11856.851541999999</v>
      </c>
      <c r="U35" s="74">
        <f t="shared" si="30"/>
        <v>12546.280298</v>
      </c>
      <c r="V35" s="74">
        <f t="shared" si="30"/>
        <v>9023.7745912000009</v>
      </c>
      <c r="W35" s="75">
        <f>SUM(S35:V35)</f>
        <v>45029.054521999999</v>
      </c>
      <c r="X35" s="74">
        <f t="shared" ref="X35:X36" si="31">X18*7.6</f>
        <v>11518.598060800001</v>
      </c>
      <c r="Y35" s="74">
        <v>12240.268045999997</v>
      </c>
      <c r="Z35" s="74">
        <v>12388.347092000002</v>
      </c>
      <c r="AA35" s="74">
        <f t="shared" ref="AA35:AA36" si="32">AA18*7.6</f>
        <v>11965.874864399999</v>
      </c>
      <c r="AB35" s="75">
        <f t="shared" ref="AB35:AB36" si="33">SUM(X35:AA35)</f>
        <v>48113.088063200004</v>
      </c>
      <c r="AC35" s="74">
        <v>9423.9732024000004</v>
      </c>
      <c r="AD35" s="74">
        <v>6656.3958331999975</v>
      </c>
      <c r="AE35" s="74">
        <v>10550.030964400001</v>
      </c>
      <c r="AF35" s="103">
        <v>10336.039968399997</v>
      </c>
      <c r="AG35" s="75">
        <f t="shared" ref="AG35:AG36" si="34">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c r="AO35" s="74">
        <v>11451.7851004</v>
      </c>
      <c r="AP35" s="74">
        <v>10954.112825999999</v>
      </c>
      <c r="AQ35" s="75">
        <f>SUM(AM35:AP35)</f>
        <v>39962.544276000001</v>
      </c>
      <c r="AR35" s="74">
        <v>9716.6733855999992</v>
      </c>
      <c r="AS35" s="74">
        <v>10662.660524800001</v>
      </c>
      <c r="AT35" s="186">
        <v>8804.0941136000001</v>
      </c>
      <c r="AU35" s="20">
        <v>8911.458241999997</v>
      </c>
      <c r="AV35" s="75">
        <f>SUM(AR35:AU35)</f>
        <v>38094.886266000001</v>
      </c>
      <c r="AW35" s="74">
        <v>7167.1644883999988</v>
      </c>
      <c r="AX35" s="74">
        <v>5986.7413044000014</v>
      </c>
      <c r="AY35" s="74">
        <v>10874.395362000001</v>
      </c>
      <c r="AZ35" s="74">
        <f t="shared" ref="AZ35:AZ36" si="35">AZ18*7.6</f>
        <v>11073.811792399994</v>
      </c>
      <c r="BA35" s="75">
        <f>SUM(AW35:AZ35)</f>
        <v>35102.112947199996</v>
      </c>
      <c r="BB35" s="74">
        <f t="shared" ref="BB35:BB36" si="36">BB18*7.6</f>
        <v>10168.483558799999</v>
      </c>
      <c r="BC35" s="74">
        <v>11025.964821999998</v>
      </c>
    </row>
    <row r="36" spans="2:55">
      <c r="B36" s="64" t="s">
        <v>172</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30"/>
        <v>582.74009188799994</v>
      </c>
      <c r="T36" s="74">
        <f t="shared" si="30"/>
        <v>891.12321039999995</v>
      </c>
      <c r="U36" s="74">
        <f t="shared" si="30"/>
        <v>911.01484240000002</v>
      </c>
      <c r="V36" s="74">
        <f t="shared" si="30"/>
        <v>700.75108399999988</v>
      </c>
      <c r="W36" s="75">
        <f>SUM(S36:V36)</f>
        <v>3085.6292286879998</v>
      </c>
      <c r="X36" s="74">
        <f t="shared" si="31"/>
        <v>600.46946400000002</v>
      </c>
      <c r="Y36" s="74">
        <v>931.71771360000002</v>
      </c>
      <c r="Z36" s="74">
        <v>935.25283079999997</v>
      </c>
      <c r="AA36" s="74">
        <f t="shared" si="32"/>
        <v>846.29746039999998</v>
      </c>
      <c r="AB36" s="75">
        <f t="shared" si="33"/>
        <v>3313.7374688</v>
      </c>
      <c r="AC36" s="74">
        <v>548.19066759999987</v>
      </c>
      <c r="AD36" s="74">
        <v>623.1353924</v>
      </c>
      <c r="AE36" s="74">
        <v>839.27573679999989</v>
      </c>
      <c r="AF36" s="103">
        <v>754.30158839999979</v>
      </c>
      <c r="AG36" s="75">
        <f t="shared" si="34"/>
        <v>2764.9033851999993</v>
      </c>
      <c r="AH36" s="74">
        <v>524.10857799999997</v>
      </c>
      <c r="AI36" s="74">
        <v>906.11401280000007</v>
      </c>
      <c r="AJ36" s="74">
        <v>291.37792000000002</v>
      </c>
      <c r="AK36" s="74">
        <v>718.40190159999997</v>
      </c>
      <c r="AL36" s="75">
        <f>SUM(AH36:AK36)</f>
        <v>2440.0024124000001</v>
      </c>
      <c r="AM36" s="74">
        <v>527.77253040000005</v>
      </c>
      <c r="AN36" s="74">
        <v>712.03191599999991</v>
      </c>
      <c r="AO36" s="74">
        <v>794.92497919999994</v>
      </c>
      <c r="AP36" s="74">
        <v>799.46550039999966</v>
      </c>
      <c r="AQ36" s="75">
        <f>SUM(AM36:AP36)</f>
        <v>2834.1949259999997</v>
      </c>
      <c r="AR36" s="74">
        <v>579.85582439999996</v>
      </c>
      <c r="AS36" s="74">
        <v>889.60213120000014</v>
      </c>
      <c r="AT36" s="186">
        <v>712.41276719999985</v>
      </c>
      <c r="AU36" s="20">
        <v>663.01290399999937</v>
      </c>
      <c r="AV36" s="75">
        <f>SUM(AR36:AU36)</f>
        <v>2844.8836267999991</v>
      </c>
      <c r="AW36" s="74">
        <v>464.45493160000001</v>
      </c>
      <c r="AX36" s="74">
        <v>428.04615880000006</v>
      </c>
      <c r="AY36" s="74">
        <v>647.05257719999997</v>
      </c>
      <c r="AZ36" s="74">
        <f t="shared" si="35"/>
        <v>687.24633239999991</v>
      </c>
      <c r="BA36" s="75">
        <f>SUM(AW36:AZ36)</f>
        <v>2226.8000000000002</v>
      </c>
      <c r="BB36" s="74">
        <f t="shared" si="36"/>
        <v>570.81794239999988</v>
      </c>
      <c r="BC36" s="74">
        <v>801.54995239999994</v>
      </c>
    </row>
    <row r="37" spans="2:55">
      <c r="B37" s="63" t="s">
        <v>173</v>
      </c>
      <c r="C37" s="161" t="s">
        <v>136</v>
      </c>
      <c r="D37" s="77">
        <f t="shared" ref="D37:G37" si="37">SUM(D35:D36)</f>
        <v>10050.718625199997</v>
      </c>
      <c r="E37" s="77">
        <f t="shared" si="37"/>
        <v>11479.414087199999</v>
      </c>
      <c r="F37" s="77">
        <f t="shared" si="37"/>
        <v>11677.386830719999</v>
      </c>
      <c r="G37" s="77">
        <f t="shared" si="37"/>
        <v>6908.314978800001</v>
      </c>
      <c r="H37" s="78">
        <f>SUM(H35:H36)</f>
        <v>40115.834521919998</v>
      </c>
      <c r="I37" s="77">
        <f t="shared" ref="I37:AJ37" si="38">SUM(I35:I36)</f>
        <v>10359.803564799999</v>
      </c>
      <c r="J37" s="77">
        <f t="shared" si="38"/>
        <v>12166.0889224</v>
      </c>
      <c r="K37" s="77">
        <f t="shared" si="38"/>
        <v>9050.6689315999993</v>
      </c>
      <c r="L37" s="77">
        <f t="shared" si="38"/>
        <v>12216.414534</v>
      </c>
      <c r="M37" s="78">
        <f t="shared" si="38"/>
        <v>43792.9759528</v>
      </c>
      <c r="N37" s="77">
        <f t="shared" si="38"/>
        <v>9587.3909255999988</v>
      </c>
      <c r="O37" s="77">
        <f t="shared" si="38"/>
        <v>9976.4893339999999</v>
      </c>
      <c r="P37" s="77">
        <f t="shared" si="38"/>
        <v>12701.469280799996</v>
      </c>
      <c r="Q37" s="77">
        <f t="shared" si="38"/>
        <v>13604.007645599999</v>
      </c>
      <c r="R37" s="78">
        <f t="shared" si="38"/>
        <v>45869.357185999994</v>
      </c>
      <c r="S37" s="77">
        <f t="shared" si="38"/>
        <v>12184.888182688001</v>
      </c>
      <c r="T37" s="77">
        <f t="shared" si="38"/>
        <v>12747.974752399998</v>
      </c>
      <c r="U37" s="77">
        <f t="shared" si="38"/>
        <v>13457.2951404</v>
      </c>
      <c r="V37" s="77">
        <f t="shared" si="38"/>
        <v>9724.5256752000005</v>
      </c>
      <c r="W37" s="78">
        <f t="shared" si="38"/>
        <v>48114.683750687997</v>
      </c>
      <c r="X37" s="77">
        <f t="shared" si="38"/>
        <v>12119.067524800001</v>
      </c>
      <c r="Y37" s="77">
        <f t="shared" si="38"/>
        <v>13171.985759599997</v>
      </c>
      <c r="Z37" s="77">
        <f t="shared" si="38"/>
        <v>13323.599922800002</v>
      </c>
      <c r="AA37" s="77">
        <f t="shared" si="38"/>
        <v>12812.172324799998</v>
      </c>
      <c r="AB37" s="78">
        <f t="shared" si="38"/>
        <v>51426.825532000003</v>
      </c>
      <c r="AC37" s="77">
        <f t="shared" si="38"/>
        <v>9972.1638700000003</v>
      </c>
      <c r="AD37" s="77">
        <f t="shared" si="38"/>
        <v>7279.5312255999979</v>
      </c>
      <c r="AE37" s="77">
        <f t="shared" si="38"/>
        <v>11389.306701200001</v>
      </c>
      <c r="AF37" s="77">
        <f t="shared" si="38"/>
        <v>11090.341556799996</v>
      </c>
      <c r="AG37" s="78">
        <f t="shared" si="38"/>
        <v>39731.343353599994</v>
      </c>
      <c r="AH37" s="77">
        <f t="shared" si="38"/>
        <v>10135.5812056</v>
      </c>
      <c r="AI37" s="77">
        <f t="shared" si="38"/>
        <v>12015.135214400001</v>
      </c>
      <c r="AJ37" s="77">
        <f t="shared" si="38"/>
        <v>4850.9110410887151</v>
      </c>
      <c r="AK37" s="77">
        <v>10288.430019200001</v>
      </c>
      <c r="AL37" s="78">
        <f t="shared" ref="AL37:AQ37" si="39">SUM(AL35:AL36)</f>
        <v>37290.05748028872</v>
      </c>
      <c r="AM37" s="77">
        <f t="shared" si="39"/>
        <v>7972.2563827999984</v>
      </c>
      <c r="AN37" s="77">
        <f t="shared" si="39"/>
        <v>10824.194413200001</v>
      </c>
      <c r="AO37" s="77">
        <f t="shared" si="39"/>
        <v>12246.7100796</v>
      </c>
      <c r="AP37" s="77">
        <f t="shared" si="39"/>
        <v>11753.578326399998</v>
      </c>
      <c r="AQ37" s="78">
        <f t="shared" si="39"/>
        <v>42796.739201999997</v>
      </c>
      <c r="AR37" s="77">
        <f>SUM(AR35:AR36)</f>
        <v>10296.529209999999</v>
      </c>
      <c r="AS37" s="77">
        <f>SUM(AS35:AS36)</f>
        <v>11552.262656000001</v>
      </c>
      <c r="AT37" s="77">
        <f>SUM(AT35:AT36)</f>
        <v>9516.5068807999996</v>
      </c>
      <c r="AU37" s="77">
        <f t="shared" ref="AU37:AV37" si="40">SUM(AU35:AU36)</f>
        <v>9574.4711459999962</v>
      </c>
      <c r="AV37" s="78">
        <f t="shared" si="40"/>
        <v>40939.769892800003</v>
      </c>
      <c r="AW37" s="77">
        <f>SUM(AW35:AW36)</f>
        <v>7631.6194199999991</v>
      </c>
      <c r="AX37" s="77">
        <f>SUM(AX35:AX36)</f>
        <v>6414.7874632000012</v>
      </c>
      <c r="AY37" s="77">
        <f>SUM(AY35:AY36)</f>
        <v>11521.447939200001</v>
      </c>
      <c r="AZ37" s="77">
        <f>SUM(AZ35:AZ36)</f>
        <v>11761.058124799994</v>
      </c>
      <c r="BA37" s="78">
        <f t="shared" ref="BA37" si="41">SUM(BA35:BA36)</f>
        <v>37328.912947199999</v>
      </c>
      <c r="BB37" s="77">
        <f>SUM(BB35:BB36)</f>
        <v>10739.301501199998</v>
      </c>
      <c r="BC37" s="77">
        <f>SUM(BC35:BC36)</f>
        <v>11827.514774399999</v>
      </c>
    </row>
    <row r="38" spans="2:55">
      <c r="B38" s="76"/>
      <c r="C38" s="57"/>
      <c r="D38" s="76"/>
      <c r="E38" s="76"/>
      <c r="F38" s="76"/>
      <c r="G38" s="76"/>
      <c r="H38" s="75"/>
      <c r="I38" s="75"/>
      <c r="J38" s="75"/>
      <c r="K38" s="75"/>
      <c r="L38" s="75"/>
      <c r="M38" s="75"/>
      <c r="N38" s="75"/>
      <c r="O38" s="75"/>
      <c r="P38" s="75"/>
      <c r="Q38" s="75"/>
      <c r="R38" s="75"/>
      <c r="V38" s="75"/>
      <c r="W38" s="75"/>
      <c r="AA38" s="234"/>
      <c r="AB38" s="234"/>
      <c r="AG38" s="234"/>
      <c r="AL38" s="234"/>
      <c r="AT38" s="186"/>
    </row>
    <row r="39" spans="2:55" ht="13.5" thickBot="1">
      <c r="B39" s="65" t="s">
        <v>149</v>
      </c>
      <c r="C39" s="162" t="s">
        <v>136</v>
      </c>
      <c r="D39" s="79">
        <f t="shared" ref="D39:G39" si="42">SUM(D33,D37)</f>
        <v>30644.016072799997</v>
      </c>
      <c r="E39" s="79">
        <f t="shared" si="42"/>
        <v>34157.447292199999</v>
      </c>
      <c r="F39" s="79">
        <f t="shared" si="42"/>
        <v>36393.469977319997</v>
      </c>
      <c r="G39" s="79">
        <f t="shared" si="42"/>
        <v>30974.771021599998</v>
      </c>
      <c r="H39" s="80">
        <f>SUM(H33,H37)</f>
        <v>132169.70436391997</v>
      </c>
      <c r="I39" s="79">
        <f t="shared" ref="I39:AJ39" si="43">SUM(I33,I37)</f>
        <v>27974.4527648</v>
      </c>
      <c r="J39" s="79">
        <f t="shared" si="43"/>
        <v>37875.645349599996</v>
      </c>
      <c r="K39" s="79">
        <f t="shared" si="43"/>
        <v>31551.734658399997</v>
      </c>
      <c r="L39" s="79">
        <f t="shared" si="43"/>
        <v>36930.934333999998</v>
      </c>
      <c r="M39" s="80">
        <f t="shared" si="43"/>
        <v>134332.76710679999</v>
      </c>
      <c r="N39" s="79">
        <f t="shared" si="43"/>
        <v>32639.100827999995</v>
      </c>
      <c r="O39" s="79">
        <f t="shared" si="43"/>
        <v>34407.046153999996</v>
      </c>
      <c r="P39" s="79">
        <f t="shared" si="43"/>
        <v>34915.652240599993</v>
      </c>
      <c r="Q39" s="79">
        <f t="shared" si="43"/>
        <v>36417.180319000006</v>
      </c>
      <c r="R39" s="80">
        <f t="shared" si="43"/>
        <v>138378.97954159998</v>
      </c>
      <c r="S39" s="79">
        <f t="shared" si="43"/>
        <v>36827.189731288003</v>
      </c>
      <c r="T39" s="79">
        <f t="shared" si="43"/>
        <v>37875.904798399999</v>
      </c>
      <c r="U39" s="79">
        <f t="shared" si="43"/>
        <v>38890.695140399999</v>
      </c>
      <c r="V39" s="79">
        <f t="shared" si="43"/>
        <v>36237.188880599999</v>
      </c>
      <c r="W39" s="80">
        <f t="shared" si="43"/>
        <v>149830.97855068799</v>
      </c>
      <c r="X39" s="79">
        <f t="shared" si="43"/>
        <v>37245.811324800001</v>
      </c>
      <c r="Y39" s="79">
        <f t="shared" si="43"/>
        <v>38734.133559599992</v>
      </c>
      <c r="Z39" s="79">
        <f t="shared" si="43"/>
        <v>40159.199922799999</v>
      </c>
      <c r="AA39" s="79">
        <f t="shared" si="43"/>
        <v>40331.772324799997</v>
      </c>
      <c r="AB39" s="80">
        <f t="shared" si="43"/>
        <v>156470.917132</v>
      </c>
      <c r="AC39" s="79">
        <f t="shared" si="43"/>
        <v>35417.625069999995</v>
      </c>
      <c r="AD39" s="79">
        <f t="shared" si="43"/>
        <v>27586.450025599996</v>
      </c>
      <c r="AE39" s="79">
        <f t="shared" si="43"/>
        <v>36411.873501199996</v>
      </c>
      <c r="AF39" s="79">
        <f t="shared" si="43"/>
        <v>37970.200156799998</v>
      </c>
      <c r="AG39" s="80">
        <f t="shared" si="43"/>
        <v>137386.14875359999</v>
      </c>
      <c r="AH39" s="79">
        <f t="shared" si="43"/>
        <v>35430.037101199996</v>
      </c>
      <c r="AI39" s="79">
        <f t="shared" si="43"/>
        <v>38317.664518800004</v>
      </c>
      <c r="AJ39" s="79">
        <f t="shared" si="43"/>
        <v>33282.602461488714</v>
      </c>
      <c r="AK39" s="79">
        <v>36102.474066000002</v>
      </c>
      <c r="AL39" s="80">
        <f t="shared" ref="AL39:AQ39" si="44">SUM(AL33,AL37)</f>
        <v>143132.77814748872</v>
      </c>
      <c r="AM39" s="79">
        <f t="shared" si="44"/>
        <v>34702.771182800003</v>
      </c>
      <c r="AN39" s="79">
        <f t="shared" si="44"/>
        <v>39180.439011000002</v>
      </c>
      <c r="AO39" s="79">
        <f t="shared" si="44"/>
        <v>39330.041081799995</v>
      </c>
      <c r="AP39" s="79">
        <f t="shared" si="44"/>
        <v>38025.726197600001</v>
      </c>
      <c r="AQ39" s="80">
        <f t="shared" si="44"/>
        <v>151238.97747320001</v>
      </c>
      <c r="AR39" s="79">
        <f>SUM(AR33,AR37)</f>
        <v>37515.729554573918</v>
      </c>
      <c r="AS39" s="79">
        <f>SUM(AS33,AS37)</f>
        <v>39309.335483627277</v>
      </c>
      <c r="AT39" s="79">
        <f>SUM(AT33,AT37)</f>
        <v>36421.657066798798</v>
      </c>
      <c r="AU39" s="79">
        <f t="shared" ref="AU39" si="45">SUM(AU33,AU37)</f>
        <v>35658.052703999987</v>
      </c>
      <c r="AV39" s="80">
        <f t="shared" ref="AV39:BC39" si="46">SUM(AV33,AV37)</f>
        <v>148904.77480900002</v>
      </c>
      <c r="AW39" s="79">
        <f t="shared" si="46"/>
        <v>35157.159481199997</v>
      </c>
      <c r="AX39" s="79">
        <f t="shared" si="46"/>
        <v>32498.063105999998</v>
      </c>
      <c r="AY39" s="79">
        <f t="shared" si="46"/>
        <v>39675.175994399993</v>
      </c>
      <c r="AZ39" s="79">
        <f t="shared" si="46"/>
        <v>38269.058566799999</v>
      </c>
      <c r="BA39" s="80">
        <f t="shared" si="46"/>
        <v>145599.45714839999</v>
      </c>
      <c r="BB39" s="79">
        <f t="shared" si="46"/>
        <v>39043.782780199996</v>
      </c>
      <c r="BC39" s="79">
        <f t="shared" si="46"/>
        <v>39802.609591</v>
      </c>
    </row>
    <row r="42" spans="2:55">
      <c r="B42" s="61" t="s">
        <v>165</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175</v>
      </c>
      <c r="C5" s="32" t="s">
        <v>176</v>
      </c>
    </row>
    <row r="6" spans="1:5">
      <c r="B6" s="9" t="s">
        <v>177</v>
      </c>
      <c r="C6" s="32" t="s">
        <v>178</v>
      </c>
    </row>
    <row r="7" spans="1:5">
      <c r="B7" s="9" t="s">
        <v>179</v>
      </c>
      <c r="C7" s="32" t="s">
        <v>180</v>
      </c>
    </row>
    <row r="8" spans="1:5">
      <c r="B8" s="9" t="s">
        <v>181</v>
      </c>
      <c r="C8" s="32" t="s">
        <v>182</v>
      </c>
    </row>
    <row r="9" spans="1:5">
      <c r="B9" s="9" t="s">
        <v>183</v>
      </c>
      <c r="C9" s="32" t="s">
        <v>184</v>
      </c>
    </row>
    <row r="10" spans="1:5">
      <c r="B10" s="9" t="s">
        <v>185</v>
      </c>
      <c r="C10" s="32" t="s">
        <v>186</v>
      </c>
    </row>
    <row r="11" spans="1:5">
      <c r="B11" s="9" t="s">
        <v>187</v>
      </c>
      <c r="C11" s="32" t="s">
        <v>188</v>
      </c>
    </row>
    <row r="12" spans="1:5">
      <c r="B12" s="9" t="s">
        <v>189</v>
      </c>
      <c r="C12" s="32" t="s">
        <v>190</v>
      </c>
    </row>
    <row r="13" spans="1:5">
      <c r="B13" s="9" t="s">
        <v>191</v>
      </c>
      <c r="C13" s="32" t="s">
        <v>192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347</v>
      </c>
      <c r="C11" s="11" t="s">
        <v>16</v>
      </c>
    </row>
    <row r="12" spans="2:3">
      <c r="B12" s="10" t="s">
        <v>348</v>
      </c>
      <c r="C12" s="11" t="s">
        <v>262</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2"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F134"/>
  <sheetViews>
    <sheetView showGridLines="0" zoomScaleNormal="100" zoomScaleSheetLayoutView="32" workbookViewId="0">
      <pane xSplit="9" ySplit="6" topLeftCell="AT7" activePane="bottomRight" state="frozen"/>
      <selection pane="topRight" activeCell="J1" sqref="J1"/>
      <selection pane="bottomLeft" activeCell="A7" sqref="A7"/>
      <selection pane="bottomRight" activeCell="BG9" sqref="BG9"/>
    </sheetView>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hidden="1" customWidth="1" outlineLevel="1"/>
    <col min="43" max="43" width="12" style="4" hidden="1" customWidth="1" outlineLevel="1"/>
    <col min="44" max="45" width="16.85546875" style="4" hidden="1" customWidth="1" outlineLevel="1"/>
    <col min="46" max="46" width="12.42578125" style="4" customWidth="1" collapsed="1"/>
    <col min="47" max="47" width="16.85546875" style="4" hidden="1" customWidth="1" outlineLevel="1"/>
    <col min="48" max="48" width="12" style="4" hidden="1" customWidth="1" outlineLevel="1"/>
    <col min="49" max="49" width="17.42578125" style="4" hidden="1" customWidth="1" outlineLevel="1"/>
    <col min="50" max="50" width="16.7109375" style="4" hidden="1" customWidth="1" outlineLevel="1"/>
    <col min="51" max="51" width="11.28515625" style="4" bestFit="1" customWidth="1" collapsed="1"/>
    <col min="52" max="52" width="13.42578125" style="4" hidden="1" customWidth="1" outlineLevel="1"/>
    <col min="53" max="53" width="11.28515625" style="4" hidden="1" customWidth="1" outlineLevel="1"/>
    <col min="54" max="55" width="11.85546875" style="4" hidden="1" customWidth="1" outlineLevel="1"/>
    <col min="56" max="56" width="11.85546875" style="4" bestFit="1" customWidth="1" collapsed="1"/>
    <col min="57" max="58" width="11.85546875" style="4" bestFit="1" customWidth="1"/>
    <col min="59" max="16384" width="8.7109375" style="4"/>
  </cols>
  <sheetData>
    <row r="1" spans="2:58">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224</v>
      </c>
      <c r="AB1" s="83" t="s">
        <v>225</v>
      </c>
      <c r="AC1" s="214" t="s">
        <v>233</v>
      </c>
      <c r="AD1" s="214" t="s">
        <v>233</v>
      </c>
      <c r="AE1" s="84">
        <v>2019</v>
      </c>
      <c r="AF1" s="83" t="s">
        <v>304</v>
      </c>
      <c r="AG1" s="83" t="s">
        <v>321</v>
      </c>
      <c r="AH1" s="83" t="s">
        <v>325</v>
      </c>
      <c r="AI1" s="83" t="s">
        <v>332</v>
      </c>
      <c r="AJ1" s="84">
        <v>2020</v>
      </c>
      <c r="AK1" s="83" t="s">
        <v>351</v>
      </c>
      <c r="AL1" s="83" t="s">
        <v>352</v>
      </c>
      <c r="AM1" s="83" t="s">
        <v>356</v>
      </c>
      <c r="AN1" s="83" t="s">
        <v>357</v>
      </c>
      <c r="AO1" s="84">
        <v>2021</v>
      </c>
      <c r="AP1" s="83" t="s">
        <v>359</v>
      </c>
      <c r="AQ1" s="83" t="s">
        <v>362</v>
      </c>
      <c r="AR1" s="83" t="s">
        <v>363</v>
      </c>
      <c r="AS1" s="83" t="s">
        <v>366</v>
      </c>
      <c r="AT1" s="84">
        <v>2022</v>
      </c>
      <c r="AU1" s="83" t="s">
        <v>368</v>
      </c>
      <c r="AV1" s="83" t="s">
        <v>376</v>
      </c>
      <c r="AW1" s="83" t="s">
        <v>379</v>
      </c>
      <c r="AX1" s="83" t="s">
        <v>382</v>
      </c>
      <c r="AY1" s="84">
        <v>2023</v>
      </c>
      <c r="AZ1" s="83" t="s">
        <v>390</v>
      </c>
      <c r="BA1" s="83" t="s">
        <v>394</v>
      </c>
      <c r="BB1" s="83" t="s">
        <v>429</v>
      </c>
      <c r="BC1" s="83" t="s">
        <v>432</v>
      </c>
      <c r="BD1" s="334">
        <v>2024</v>
      </c>
      <c r="BE1" s="83" t="s">
        <v>433</v>
      </c>
      <c r="BF1" s="83" t="s">
        <v>441</v>
      </c>
    </row>
    <row r="2" spans="2:58">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5">
        <v>102.23</v>
      </c>
      <c r="AQ2" s="4">
        <v>113.93</v>
      </c>
      <c r="AR2" s="20">
        <v>105.51</v>
      </c>
      <c r="AS2" s="20">
        <v>88.87</v>
      </c>
      <c r="AT2" s="104">
        <v>101.31667999999998</v>
      </c>
      <c r="AU2" s="235">
        <v>81.170468750000026</v>
      </c>
      <c r="AV2" s="81">
        <v>79.66</v>
      </c>
      <c r="AW2" s="81">
        <v>86.75</v>
      </c>
      <c r="AX2" s="81">
        <v>84.337301587301582</v>
      </c>
      <c r="AY2" s="104">
        <v>82.642290836653416</v>
      </c>
      <c r="AZ2" s="235">
        <v>83.161031746031725</v>
      </c>
      <c r="BA2" s="360">
        <v>84.97</v>
      </c>
      <c r="BB2" s="81">
        <v>80.34</v>
      </c>
      <c r="BC2" s="4">
        <v>74.73</v>
      </c>
      <c r="BD2" s="9">
        <v>80.760000000000005</v>
      </c>
      <c r="BE2" s="235">
        <v>75.73</v>
      </c>
      <c r="BF2" s="235">
        <v>67.88</v>
      </c>
    </row>
    <row r="3" spans="2:58">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5">
        <v>457.41</v>
      </c>
      <c r="AQ3" s="4">
        <v>442.8</v>
      </c>
      <c r="AR3" s="81">
        <v>458.60336996336929</v>
      </c>
      <c r="AS3" s="81">
        <v>467.84739130434792</v>
      </c>
      <c r="AT3" s="213">
        <v>460.93336986301358</v>
      </c>
      <c r="AU3" s="81">
        <v>454.8183333333335</v>
      </c>
      <c r="AV3" s="235">
        <v>448.82</v>
      </c>
      <c r="AW3" s="235">
        <v>455.27</v>
      </c>
      <c r="AX3" s="81">
        <v>465.93182795698937</v>
      </c>
      <c r="AY3" s="104">
        <v>456.21369863013626</v>
      </c>
      <c r="AZ3" s="81">
        <v>450.18373626373619</v>
      </c>
      <c r="BA3" s="235">
        <v>448</v>
      </c>
      <c r="BB3" s="81">
        <v>477.97</v>
      </c>
      <c r="BC3" s="4">
        <v>500.63</v>
      </c>
      <c r="BD3" s="9">
        <v>469.31</v>
      </c>
      <c r="BE3" s="81">
        <v>510.05</v>
      </c>
      <c r="BF3" s="81">
        <v>514.01604395604386</v>
      </c>
    </row>
    <row r="4" spans="2:58">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0">
        <v>466.31</v>
      </c>
      <c r="AQ4" s="82">
        <v>470.34</v>
      </c>
      <c r="AR4" s="82">
        <v>476.71</v>
      </c>
      <c r="AS4" s="82">
        <v>462.65</v>
      </c>
      <c r="AT4" s="105">
        <v>462.65</v>
      </c>
      <c r="AU4" s="82">
        <v>451.71</v>
      </c>
      <c r="AV4" s="82">
        <v>452.51</v>
      </c>
      <c r="AW4" s="82">
        <v>474.47</v>
      </c>
      <c r="AX4" s="82">
        <v>454.56</v>
      </c>
      <c r="AY4" s="343">
        <v>454.56</v>
      </c>
      <c r="AZ4" s="82">
        <v>446.78</v>
      </c>
      <c r="BA4" s="82">
        <v>471.46</v>
      </c>
      <c r="BB4" s="365">
        <v>481.19</v>
      </c>
      <c r="BC4" s="365">
        <v>525.11</v>
      </c>
      <c r="BD4" s="372">
        <v>525.11</v>
      </c>
      <c r="BE4" s="82">
        <v>504.44</v>
      </c>
      <c r="BF4" s="82">
        <v>519.64</v>
      </c>
    </row>
    <row r="5" spans="2:58">
      <c r="B5" s="19"/>
      <c r="C5" s="20"/>
      <c r="D5" s="20"/>
      <c r="J5" s="106"/>
      <c r="K5" s="20"/>
      <c r="L5" s="20"/>
      <c r="M5" s="20"/>
      <c r="N5" s="20"/>
      <c r="O5" s="106"/>
      <c r="P5" s="20"/>
      <c r="Q5" s="20"/>
      <c r="R5" s="20"/>
      <c r="S5" s="20"/>
      <c r="T5" s="106"/>
    </row>
    <row r="7" spans="2:58" ht="18.75">
      <c r="B7" s="21" t="s">
        <v>15</v>
      </c>
      <c r="T7" s="66"/>
      <c r="U7" s="66"/>
      <c r="V7" s="66"/>
      <c r="W7" s="66"/>
      <c r="X7" s="66"/>
      <c r="Y7" s="193"/>
      <c r="Z7" s="66"/>
    </row>
    <row r="9" spans="2:58">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3" t="s">
        <v>10</v>
      </c>
      <c r="V9" s="83" t="s">
        <v>193</v>
      </c>
      <c r="W9" s="83" t="s">
        <v>207</v>
      </c>
      <c r="X9" s="83" t="s">
        <v>215</v>
      </c>
      <c r="Y9" s="84">
        <v>2018</v>
      </c>
      <c r="Z9" s="83" t="s">
        <v>219</v>
      </c>
      <c r="AA9" s="83" t="s">
        <v>224</v>
      </c>
      <c r="AB9" s="83" t="s">
        <v>225</v>
      </c>
      <c r="AC9" s="214" t="s">
        <v>233</v>
      </c>
      <c r="AD9" s="214" t="s">
        <v>233</v>
      </c>
      <c r="AE9" s="84">
        <v>2019</v>
      </c>
      <c r="AF9" s="83" t="s">
        <v>304</v>
      </c>
      <c r="AG9" s="83" t="s">
        <v>321</v>
      </c>
      <c r="AH9" s="83" t="s">
        <v>325</v>
      </c>
      <c r="AI9" s="83" t="s">
        <v>332</v>
      </c>
      <c r="AJ9" s="84">
        <v>2020</v>
      </c>
      <c r="AK9" s="83" t="s">
        <v>351</v>
      </c>
      <c r="AL9" s="83" t="s">
        <v>352</v>
      </c>
      <c r="AM9" s="83" t="s">
        <v>356</v>
      </c>
      <c r="AN9" s="83" t="s">
        <v>357</v>
      </c>
      <c r="AO9" s="84">
        <v>2021</v>
      </c>
      <c r="AP9" s="83" t="s">
        <v>359</v>
      </c>
      <c r="AQ9" s="83" t="s">
        <v>362</v>
      </c>
      <c r="AR9" s="83" t="s">
        <v>363</v>
      </c>
      <c r="AS9" s="83" t="s">
        <v>366</v>
      </c>
      <c r="AT9" s="84" t="s">
        <v>367</v>
      </c>
      <c r="AU9" s="83" t="s">
        <v>368</v>
      </c>
      <c r="AV9" s="83" t="s">
        <v>376</v>
      </c>
      <c r="AW9" s="83" t="s">
        <v>379</v>
      </c>
      <c r="AX9" s="83" t="s">
        <v>382</v>
      </c>
      <c r="AY9" s="84">
        <v>2023</v>
      </c>
      <c r="AZ9" s="83" t="s">
        <v>390</v>
      </c>
      <c r="BA9" s="83" t="s">
        <v>394</v>
      </c>
      <c r="BB9" s="83" t="s">
        <v>429</v>
      </c>
      <c r="BC9" s="83" t="s">
        <v>432</v>
      </c>
      <c r="BD9" s="334">
        <v>2024</v>
      </c>
      <c r="BE9" s="83" t="s">
        <v>433</v>
      </c>
      <c r="BF9" s="83" t="s">
        <v>441</v>
      </c>
    </row>
    <row r="10" spans="2:58">
      <c r="B10" s="9" t="s">
        <v>41</v>
      </c>
      <c r="E10" s="38"/>
      <c r="J10" s="148"/>
      <c r="K10" s="24"/>
      <c r="L10" s="24"/>
      <c r="M10" s="24"/>
      <c r="N10" s="24"/>
      <c r="O10" s="148"/>
      <c r="P10" s="24"/>
      <c r="Q10" s="24"/>
      <c r="R10" s="24"/>
      <c r="S10" s="24"/>
      <c r="T10" s="148"/>
    </row>
    <row r="11" spans="2:58">
      <c r="B11" s="25" t="s">
        <v>42</v>
      </c>
      <c r="J11" s="148"/>
      <c r="K11" s="24"/>
      <c r="L11" s="24"/>
      <c r="M11" s="24"/>
      <c r="N11" s="24"/>
      <c r="O11" s="148"/>
      <c r="P11" s="24"/>
      <c r="Q11" s="24"/>
      <c r="R11" s="24"/>
      <c r="S11" s="24"/>
      <c r="T11" s="148"/>
    </row>
    <row r="12" spans="2:58">
      <c r="B12" s="4" t="s">
        <v>43</v>
      </c>
      <c r="E12" s="155" t="s">
        <v>220</v>
      </c>
      <c r="F12" s="38">
        <v>4389609.9510000004</v>
      </c>
      <c r="G12" s="38">
        <v>2548611.398</v>
      </c>
      <c r="H12" s="38">
        <v>3022989.3089999999</v>
      </c>
      <c r="I12" s="38">
        <v>2651338.4559999998</v>
      </c>
      <c r="J12" s="38">
        <v>2651338.4559999998</v>
      </c>
      <c r="K12" s="38">
        <v>2754417.9109999998</v>
      </c>
      <c r="L12" s="38">
        <v>2815871.798</v>
      </c>
      <c r="M12" s="38">
        <v>2840690.59</v>
      </c>
      <c r="N12" s="38">
        <v>2953135.665</v>
      </c>
      <c r="O12" s="38">
        <v>2953135.665</v>
      </c>
      <c r="P12" s="38">
        <v>2994183.4530000002</v>
      </c>
      <c r="Q12" s="38">
        <v>3098985.6880000001</v>
      </c>
      <c r="R12" s="38">
        <v>3243877.892</v>
      </c>
      <c r="S12" s="38">
        <v>4080164.4840000002</v>
      </c>
      <c r="T12" s="38">
        <v>4080164.4840000002</v>
      </c>
      <c r="U12" s="38">
        <v>3355925.0520000001</v>
      </c>
      <c r="V12" s="38">
        <v>4132186.4589999998</v>
      </c>
      <c r="W12" s="38">
        <v>4153245.892</v>
      </c>
      <c r="X12" s="38">
        <v>4515169.8789999997</v>
      </c>
      <c r="Y12" s="38">
        <v>4515169.8789999997</v>
      </c>
      <c r="Z12" s="38">
        <v>4488942</v>
      </c>
      <c r="AA12" s="38">
        <v>4465929.9539999999</v>
      </c>
      <c r="AB12" s="38">
        <v>4420619</v>
      </c>
      <c r="AC12" s="217">
        <v>4484271</v>
      </c>
      <c r="AD12" s="217">
        <v>4484271</v>
      </c>
      <c r="AE12" s="344">
        <f>AD12</f>
        <v>4484271</v>
      </c>
      <c r="AF12" s="217">
        <v>4717485</v>
      </c>
      <c r="AG12" s="217">
        <v>4385152</v>
      </c>
      <c r="AH12" s="217">
        <v>4461515</v>
      </c>
      <c r="AI12" s="217">
        <v>4369745</v>
      </c>
      <c r="AJ12" s="344">
        <f>AI12</f>
        <v>4369745</v>
      </c>
      <c r="AK12" s="217">
        <v>4307296</v>
      </c>
      <c r="AL12" s="217">
        <v>4299332</v>
      </c>
      <c r="AM12" s="217">
        <v>4310049</v>
      </c>
      <c r="AN12" s="217">
        <v>3405980</v>
      </c>
      <c r="AO12" s="344">
        <v>3405980</v>
      </c>
      <c r="AP12" s="217">
        <v>3492680</v>
      </c>
      <c r="AQ12" s="217">
        <v>3496920</v>
      </c>
      <c r="AR12" s="217">
        <v>7059735</v>
      </c>
      <c r="AS12" s="217">
        <v>6989837</v>
      </c>
      <c r="AT12" s="344">
        <v>6989837</v>
      </c>
      <c r="AU12" s="217">
        <v>6867972</v>
      </c>
      <c r="AV12" s="217">
        <v>6795189</v>
      </c>
      <c r="AW12" s="217">
        <v>7045053</v>
      </c>
      <c r="AX12" s="344">
        <v>7181206</v>
      </c>
      <c r="AY12" s="344">
        <v>7181206</v>
      </c>
      <c r="AZ12" s="217">
        <v>7053902</v>
      </c>
      <c r="BA12" s="217">
        <v>7301769</v>
      </c>
      <c r="BB12" s="366">
        <v>7380610</v>
      </c>
      <c r="BC12" s="366">
        <v>7834160</v>
      </c>
      <c r="BD12" s="366">
        <v>7834160</v>
      </c>
      <c r="BE12" s="381">
        <v>7572049</v>
      </c>
      <c r="BF12" s="381">
        <v>7681957</v>
      </c>
    </row>
    <row r="13" spans="2:58">
      <c r="B13" s="4" t="s">
        <v>221</v>
      </c>
      <c r="E13" s="155" t="s">
        <v>220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344">
        <f t="shared" ref="AE13:AE77" si="0">AD13</f>
        <v>38379</v>
      </c>
      <c r="AF13" s="217">
        <v>42981</v>
      </c>
      <c r="AG13" s="217">
        <v>36309</v>
      </c>
      <c r="AH13" s="217">
        <v>40849</v>
      </c>
      <c r="AI13" s="217">
        <v>53661</v>
      </c>
      <c r="AJ13" s="344">
        <f t="shared" ref="AJ13:AJ77" si="1">AI13</f>
        <v>53661</v>
      </c>
      <c r="AK13" s="217">
        <v>76544</v>
      </c>
      <c r="AL13" s="217">
        <v>67573</v>
      </c>
      <c r="AM13" s="217">
        <v>54060</v>
      </c>
      <c r="AN13" s="217">
        <v>40551</v>
      </c>
      <c r="AO13" s="344">
        <v>40551</v>
      </c>
      <c r="AP13" s="217">
        <v>45032</v>
      </c>
      <c r="AQ13" s="217">
        <v>48370</v>
      </c>
      <c r="AR13" s="217">
        <v>76095</v>
      </c>
      <c r="AS13" s="217">
        <v>76567</v>
      </c>
      <c r="AT13" s="344">
        <v>76567</v>
      </c>
      <c r="AU13" s="217">
        <v>77635</v>
      </c>
      <c r="AV13" s="217">
        <v>107686</v>
      </c>
      <c r="AW13" s="217">
        <v>115505</v>
      </c>
      <c r="AX13" s="344">
        <v>101765</v>
      </c>
      <c r="AY13" s="344">
        <v>101765</v>
      </c>
      <c r="AZ13" s="217">
        <v>101121</v>
      </c>
      <c r="BA13" s="217">
        <v>104572</v>
      </c>
      <c r="BB13" s="367">
        <v>104256</v>
      </c>
      <c r="BC13" s="367">
        <v>122991</v>
      </c>
      <c r="BD13" s="367">
        <v>122991</v>
      </c>
      <c r="BE13" s="381">
        <v>117060</v>
      </c>
      <c r="BF13" s="381">
        <v>115824</v>
      </c>
    </row>
    <row r="14" spans="2:58">
      <c r="B14" s="4" t="s">
        <v>333</v>
      </c>
      <c r="E14" s="155" t="s">
        <v>220</v>
      </c>
      <c r="F14" s="38">
        <v>287591.18099999998</v>
      </c>
      <c r="G14" s="38">
        <v>185634.92800000001</v>
      </c>
      <c r="H14" s="38">
        <v>206500.769</v>
      </c>
      <c r="I14" s="38">
        <v>208526.06299999999</v>
      </c>
      <c r="J14" s="38">
        <v>208526.06299999999</v>
      </c>
      <c r="K14" s="38">
        <v>210600.23300000001</v>
      </c>
      <c r="L14" s="38">
        <v>212180.30499999999</v>
      </c>
      <c r="M14" s="38">
        <v>220605.15400000001</v>
      </c>
      <c r="N14" s="38">
        <v>231553.16800000001</v>
      </c>
      <c r="O14" s="38">
        <v>231553.16800000001</v>
      </c>
      <c r="P14" s="38">
        <v>230102.45199999999</v>
      </c>
      <c r="Q14" s="38">
        <v>229871.55100000001</v>
      </c>
      <c r="R14" s="38">
        <v>244869.63699999999</v>
      </c>
      <c r="S14" s="38">
        <v>253326.1</v>
      </c>
      <c r="T14" s="38">
        <v>253326.1</v>
      </c>
      <c r="U14" s="38">
        <v>254001.79800000001</v>
      </c>
      <c r="V14" s="38">
        <v>236276.22899999999</v>
      </c>
      <c r="W14" s="38">
        <v>253211.231</v>
      </c>
      <c r="X14" s="38">
        <v>189799.55300000001</v>
      </c>
      <c r="Y14" s="38">
        <v>189799.55300000001</v>
      </c>
      <c r="Z14" s="38">
        <v>192491</v>
      </c>
      <c r="AA14" s="38">
        <v>182323.13500000001</v>
      </c>
      <c r="AB14" s="38">
        <v>192379</v>
      </c>
      <c r="AC14" s="217">
        <v>179897</v>
      </c>
      <c r="AD14" s="217">
        <v>179897</v>
      </c>
      <c r="AE14" s="344">
        <f t="shared" si="0"/>
        <v>179897</v>
      </c>
      <c r="AF14" s="217">
        <v>165790</v>
      </c>
      <c r="AG14" s="217">
        <v>170294</v>
      </c>
      <c r="AH14" s="217">
        <v>153326</v>
      </c>
      <c r="AI14" s="217">
        <v>158385</v>
      </c>
      <c r="AJ14" s="344">
        <f t="shared" si="1"/>
        <v>158385</v>
      </c>
      <c r="AK14" s="217">
        <v>140784</v>
      </c>
      <c r="AL14" s="217">
        <v>142686</v>
      </c>
      <c r="AM14" s="217">
        <v>86216</v>
      </c>
      <c r="AN14" s="217">
        <v>43541</v>
      </c>
      <c r="AO14" s="344">
        <v>43541</v>
      </c>
      <c r="AP14" s="217">
        <v>44937</v>
      </c>
      <c r="AQ14" s="217">
        <v>46356</v>
      </c>
      <c r="AR14" s="217">
        <v>256781</v>
      </c>
      <c r="AS14" s="217">
        <v>251280</v>
      </c>
      <c r="AT14" s="344">
        <v>251280</v>
      </c>
      <c r="AU14" s="217">
        <v>278063</v>
      </c>
      <c r="AV14" s="217">
        <v>244029</v>
      </c>
      <c r="AW14" s="217">
        <v>184823</v>
      </c>
      <c r="AX14" s="344">
        <v>174187</v>
      </c>
      <c r="AY14" s="344">
        <v>174187</v>
      </c>
      <c r="AZ14" s="217">
        <v>178368</v>
      </c>
      <c r="BA14" s="217">
        <v>191631</v>
      </c>
      <c r="BB14" s="367">
        <v>193503</v>
      </c>
      <c r="BC14" s="367">
        <v>216448</v>
      </c>
      <c r="BD14" s="367">
        <v>216448</v>
      </c>
      <c r="BE14" s="381">
        <v>215852</v>
      </c>
      <c r="BF14" s="381">
        <v>225423</v>
      </c>
    </row>
    <row r="15" spans="2:58">
      <c r="B15" s="4" t="s">
        <v>44</v>
      </c>
      <c r="E15" s="155" t="s">
        <v>220</v>
      </c>
      <c r="F15" s="38">
        <v>27055.978999999999</v>
      </c>
      <c r="G15" s="38">
        <v>26920.800999999999</v>
      </c>
      <c r="H15" s="38">
        <v>26777.96</v>
      </c>
      <c r="I15" s="38">
        <v>29260.917000000001</v>
      </c>
      <c r="J15" s="38">
        <v>29260.917000000001</v>
      </c>
      <c r="K15" s="38">
        <v>29570.834999999999</v>
      </c>
      <c r="L15" s="38">
        <v>29597.584999999999</v>
      </c>
      <c r="M15" s="38">
        <v>29591.832999999999</v>
      </c>
      <c r="N15" s="38">
        <v>29480.044000000002</v>
      </c>
      <c r="O15" s="38">
        <v>29480.044000000002</v>
      </c>
      <c r="P15" s="38">
        <v>29086.263999999999</v>
      </c>
      <c r="Q15" s="38">
        <v>28909.63</v>
      </c>
      <c r="R15" s="38">
        <v>28510.133999999998</v>
      </c>
      <c r="S15" s="38">
        <v>27423.224999999999</v>
      </c>
      <c r="T15" s="38">
        <v>27423.224999999999</v>
      </c>
      <c r="U15" s="38">
        <v>27249.762999999999</v>
      </c>
      <c r="V15" s="38">
        <v>27167.173999999999</v>
      </c>
      <c r="W15" s="38">
        <v>24096.838</v>
      </c>
      <c r="X15" s="38">
        <v>24187.775000000001</v>
      </c>
      <c r="Y15" s="38">
        <v>24187.775000000001</v>
      </c>
      <c r="Z15" s="38">
        <v>24125</v>
      </c>
      <c r="AA15" s="38">
        <v>23971.882999999998</v>
      </c>
      <c r="AB15" s="38">
        <v>3096</v>
      </c>
      <c r="AC15" s="217">
        <v>9541</v>
      </c>
      <c r="AD15" s="217">
        <v>9541</v>
      </c>
      <c r="AE15" s="344">
        <f t="shared" si="0"/>
        <v>9541</v>
      </c>
      <c r="AF15" s="217">
        <v>9497</v>
      </c>
      <c r="AG15" s="217">
        <v>24641</v>
      </c>
      <c r="AH15" s="217">
        <v>28575</v>
      </c>
      <c r="AI15" s="217">
        <v>22826</v>
      </c>
      <c r="AJ15" s="344">
        <f t="shared" si="1"/>
        <v>22826</v>
      </c>
      <c r="AK15" s="217">
        <v>21911</v>
      </c>
      <c r="AL15" s="217">
        <v>21601</v>
      </c>
      <c r="AM15" s="217">
        <v>19711</v>
      </c>
      <c r="AN15" s="217">
        <v>19711</v>
      </c>
      <c r="AO15" s="344">
        <v>19711</v>
      </c>
      <c r="AP15" s="217">
        <v>18092</v>
      </c>
      <c r="AQ15" s="217">
        <v>17995</v>
      </c>
      <c r="AR15" s="217">
        <v>17489</v>
      </c>
      <c r="AS15" s="217">
        <v>17304</v>
      </c>
      <c r="AT15" s="344">
        <v>17304</v>
      </c>
      <c r="AU15" s="217">
        <v>16906</v>
      </c>
      <c r="AV15" s="217">
        <v>16940</v>
      </c>
      <c r="AW15" s="217">
        <v>17238</v>
      </c>
      <c r="AX15" s="344">
        <v>19383</v>
      </c>
      <c r="AY15" s="344">
        <v>19383</v>
      </c>
      <c r="AZ15" s="217">
        <v>19290</v>
      </c>
      <c r="BA15" s="217">
        <v>5696</v>
      </c>
      <c r="BB15" s="367">
        <v>11531</v>
      </c>
      <c r="BC15" s="367">
        <v>12374</v>
      </c>
      <c r="BD15" s="367">
        <v>12374</v>
      </c>
      <c r="BE15" s="381">
        <v>10724</v>
      </c>
      <c r="BF15" s="381">
        <v>8674</v>
      </c>
    </row>
    <row r="16" spans="2:58">
      <c r="B16" s="4" t="s">
        <v>45</v>
      </c>
      <c r="E16" s="155" t="s">
        <v>220</v>
      </c>
      <c r="F16" s="38">
        <v>181162.25</v>
      </c>
      <c r="G16" s="38">
        <v>179980.66899999999</v>
      </c>
      <c r="H16" s="38">
        <v>206406.652</v>
      </c>
      <c r="I16" s="38">
        <v>116514.982</v>
      </c>
      <c r="J16" s="38">
        <v>116514.982</v>
      </c>
      <c r="K16" s="38">
        <v>115479.03</v>
      </c>
      <c r="L16" s="38">
        <v>114720.269</v>
      </c>
      <c r="M16" s="38">
        <v>117853.084</v>
      </c>
      <c r="N16" s="38">
        <v>116488.61199999999</v>
      </c>
      <c r="O16" s="38">
        <v>116488.61199999999</v>
      </c>
      <c r="P16" s="38">
        <v>115705.598</v>
      </c>
      <c r="Q16" s="38">
        <v>114625.393</v>
      </c>
      <c r="R16" s="38">
        <v>114377.713</v>
      </c>
      <c r="S16" s="38">
        <v>185205.427</v>
      </c>
      <c r="T16" s="38">
        <v>185205.427</v>
      </c>
      <c r="U16" s="38">
        <v>114232.674</v>
      </c>
      <c r="V16" s="38">
        <v>185072.06099999999</v>
      </c>
      <c r="W16" s="38">
        <v>186870.038</v>
      </c>
      <c r="X16" s="38">
        <v>173077.337</v>
      </c>
      <c r="Y16" s="38">
        <v>173077.337</v>
      </c>
      <c r="Z16" s="38">
        <v>172428</v>
      </c>
      <c r="AA16" s="38">
        <v>170456.155</v>
      </c>
      <c r="AB16" s="38">
        <v>166982</v>
      </c>
      <c r="AC16" s="217">
        <v>171172</v>
      </c>
      <c r="AD16" s="217">
        <v>171172</v>
      </c>
      <c r="AE16" s="344">
        <f t="shared" si="0"/>
        <v>171172</v>
      </c>
      <c r="AF16" s="217">
        <v>179330</v>
      </c>
      <c r="AG16" s="217">
        <v>165375</v>
      </c>
      <c r="AH16" s="217">
        <v>166682</v>
      </c>
      <c r="AI16" s="217">
        <v>168481</v>
      </c>
      <c r="AJ16" s="344">
        <f t="shared" si="1"/>
        <v>168481</v>
      </c>
      <c r="AK16" s="217">
        <v>167817</v>
      </c>
      <c r="AL16" s="217">
        <v>166317</v>
      </c>
      <c r="AM16" s="217">
        <v>165489</v>
      </c>
      <c r="AN16" s="217">
        <v>182222</v>
      </c>
      <c r="AO16" s="344">
        <v>182222</v>
      </c>
      <c r="AP16" s="217">
        <v>186121</v>
      </c>
      <c r="AQ16" s="217">
        <v>186219</v>
      </c>
      <c r="AR16" s="217">
        <v>949858</v>
      </c>
      <c r="AS16" s="217">
        <v>918253</v>
      </c>
      <c r="AT16" s="344">
        <v>918253</v>
      </c>
      <c r="AU16" s="217">
        <v>887276</v>
      </c>
      <c r="AV16" s="217">
        <v>868049</v>
      </c>
      <c r="AW16" s="217">
        <v>893077</v>
      </c>
      <c r="AX16" s="344">
        <v>874930</v>
      </c>
      <c r="AY16" s="344">
        <v>874930</v>
      </c>
      <c r="AZ16" s="217">
        <v>849780</v>
      </c>
      <c r="BA16" s="217">
        <v>875598</v>
      </c>
      <c r="BB16" s="367">
        <v>873566</v>
      </c>
      <c r="BC16" s="367">
        <v>943156</v>
      </c>
      <c r="BD16" s="367">
        <v>943156</v>
      </c>
      <c r="BE16" s="381">
        <v>908977</v>
      </c>
      <c r="BF16" s="381">
        <v>919789</v>
      </c>
    </row>
    <row r="17" spans="2:58">
      <c r="B17" s="4" t="s">
        <v>46</v>
      </c>
      <c r="E17" s="155" t="s">
        <v>220</v>
      </c>
      <c r="F17" s="38">
        <v>100011.325</v>
      </c>
      <c r="G17" s="38">
        <v>97220.736000000004</v>
      </c>
      <c r="H17" s="38">
        <v>87333.517999999996</v>
      </c>
      <c r="I17" s="38">
        <v>48808.421000000002</v>
      </c>
      <c r="J17" s="38">
        <v>48808.421000000002</v>
      </c>
      <c r="K17" s="38">
        <v>51032.292999999998</v>
      </c>
      <c r="L17" s="38">
        <v>51039.411</v>
      </c>
      <c r="M17" s="38">
        <v>50867.31</v>
      </c>
      <c r="N17" s="38">
        <v>50027.101999999999</v>
      </c>
      <c r="O17" s="38">
        <v>50027.101999999999</v>
      </c>
      <c r="P17" s="38">
        <v>47281.567999999999</v>
      </c>
      <c r="Q17" s="38">
        <v>47940.337</v>
      </c>
      <c r="R17" s="38">
        <v>49774.588000000003</v>
      </c>
      <c r="S17" s="38">
        <v>48523.034</v>
      </c>
      <c r="T17" s="38">
        <v>48523.034</v>
      </c>
      <c r="U17" s="38">
        <v>48250.264999999999</v>
      </c>
      <c r="V17" s="38">
        <v>49986.275000000001</v>
      </c>
      <c r="W17" s="38">
        <v>51172.650999999998</v>
      </c>
      <c r="X17" s="38">
        <v>52296.877</v>
      </c>
      <c r="Y17" s="38">
        <v>52296.877</v>
      </c>
      <c r="Z17" s="38">
        <v>51385</v>
      </c>
      <c r="AA17" s="38">
        <v>50792.924999999996</v>
      </c>
      <c r="AB17" s="38">
        <v>51044</v>
      </c>
      <c r="AC17" s="217">
        <v>52526</v>
      </c>
      <c r="AD17" s="217">
        <v>52526</v>
      </c>
      <c r="AE17" s="344">
        <f t="shared" si="0"/>
        <v>52526</v>
      </c>
      <c r="AF17" s="217">
        <v>58367</v>
      </c>
      <c r="AG17" s="217">
        <v>53955</v>
      </c>
      <c r="AH17" s="217">
        <v>56056</v>
      </c>
      <c r="AI17" s="217">
        <v>56528</v>
      </c>
      <c r="AJ17" s="344">
        <f t="shared" si="1"/>
        <v>56528</v>
      </c>
      <c r="AK17" s="217">
        <v>55610</v>
      </c>
      <c r="AL17" s="217">
        <v>55262</v>
      </c>
      <c r="AM17" s="217">
        <v>54628</v>
      </c>
      <c r="AN17" s="217">
        <v>56058</v>
      </c>
      <c r="AO17" s="344">
        <v>56058</v>
      </c>
      <c r="AP17" s="217">
        <v>60124</v>
      </c>
      <c r="AQ17" s="217">
        <v>60433</v>
      </c>
      <c r="AR17" s="217">
        <v>60882</v>
      </c>
      <c r="AS17" s="217">
        <v>59229</v>
      </c>
      <c r="AT17" s="344">
        <v>59229</v>
      </c>
      <c r="AU17" s="217">
        <v>59251</v>
      </c>
      <c r="AV17" s="217">
        <v>58817</v>
      </c>
      <c r="AW17" s="217">
        <v>61505</v>
      </c>
      <c r="AX17" s="344">
        <v>63891</v>
      </c>
      <c r="AY17" s="344">
        <v>63891</v>
      </c>
      <c r="AZ17" s="217">
        <v>63351</v>
      </c>
      <c r="BA17" s="217">
        <v>66767</v>
      </c>
      <c r="BB17" s="367">
        <v>68143</v>
      </c>
      <c r="BC17" s="367">
        <v>74329</v>
      </c>
      <c r="BD17" s="367">
        <v>74329</v>
      </c>
      <c r="BE17" s="381">
        <v>71923</v>
      </c>
      <c r="BF17" s="381">
        <v>74070</v>
      </c>
    </row>
    <row r="18" spans="2:58">
      <c r="B18" s="4" t="s">
        <v>47</v>
      </c>
      <c r="E18" s="155" t="s">
        <v>220</v>
      </c>
      <c r="F18" s="38">
        <v>1288666.5109999999</v>
      </c>
      <c r="G18" s="38">
        <v>1280988.42</v>
      </c>
      <c r="H18" s="38">
        <v>1562455.7819999999</v>
      </c>
      <c r="I18" s="38">
        <v>3422939.7450000001</v>
      </c>
      <c r="J18" s="38">
        <v>3422939.7450000001</v>
      </c>
      <c r="K18" s="38">
        <v>3539197.0789999999</v>
      </c>
      <c r="L18" s="38">
        <v>3577450.4049999998</v>
      </c>
      <c r="M18" s="38">
        <v>3554735.9029999999</v>
      </c>
      <c r="N18" s="38">
        <v>3706276.81</v>
      </c>
      <c r="O18" s="38">
        <v>3706276.81</v>
      </c>
      <c r="P18" s="38">
        <v>3606758.6140000001</v>
      </c>
      <c r="Q18" s="38">
        <v>3721004.8640000001</v>
      </c>
      <c r="R18" s="38">
        <v>4027918.6430000002</v>
      </c>
      <c r="S18" s="38">
        <v>3823629.5860000001</v>
      </c>
      <c r="T18" s="38">
        <v>3823629.5860000001</v>
      </c>
      <c r="U18" s="38">
        <v>3822510.1540000001</v>
      </c>
      <c r="V18" s="38">
        <v>4180811.0610000002</v>
      </c>
      <c r="W18" s="38">
        <v>4593395.3859999999</v>
      </c>
      <c r="X18" s="38">
        <v>4895444.182</v>
      </c>
      <c r="Y18" s="38">
        <v>4895444.182</v>
      </c>
      <c r="Z18" s="38">
        <v>5055076</v>
      </c>
      <c r="AA18" s="38">
        <v>5247190.8940000003</v>
      </c>
      <c r="AB18" s="38">
        <v>5516701</v>
      </c>
      <c r="AC18" s="217">
        <v>5590384</v>
      </c>
      <c r="AD18" s="217">
        <v>5590384</v>
      </c>
      <c r="AE18" s="344">
        <f t="shared" si="0"/>
        <v>5590384</v>
      </c>
      <c r="AF18" s="217">
        <v>6469116</v>
      </c>
      <c r="AG18" s="217">
        <v>6039641</v>
      </c>
      <c r="AH18" s="217">
        <v>6486671</v>
      </c>
      <c r="AI18" s="217">
        <v>6471021</v>
      </c>
      <c r="AJ18" s="344">
        <f t="shared" si="1"/>
        <v>6471021</v>
      </c>
      <c r="AK18" s="217">
        <v>6687872</v>
      </c>
      <c r="AL18" s="217">
        <v>6905434</v>
      </c>
      <c r="AM18" s="217">
        <v>7111071</v>
      </c>
      <c r="AN18" s="217">
        <v>6550384</v>
      </c>
      <c r="AO18" s="344">
        <v>6550384</v>
      </c>
      <c r="AP18" s="217">
        <v>7307157</v>
      </c>
      <c r="AQ18" s="217">
        <v>7564841</v>
      </c>
      <c r="AR18" s="217">
        <v>5105835</v>
      </c>
      <c r="AS18" s="217">
        <v>4947403</v>
      </c>
      <c r="AT18" s="344">
        <v>4947403</v>
      </c>
      <c r="AU18" s="217">
        <v>5011937</v>
      </c>
      <c r="AV18" s="217">
        <v>5032561</v>
      </c>
      <c r="AW18" s="217">
        <v>5513494</v>
      </c>
      <c r="AX18" s="344">
        <v>4821427</v>
      </c>
      <c r="AY18" s="344">
        <v>4821427</v>
      </c>
      <c r="AZ18" s="217">
        <v>4817612</v>
      </c>
      <c r="BA18" s="217">
        <v>4922243</v>
      </c>
      <c r="BB18" s="367">
        <v>4895412</v>
      </c>
      <c r="BC18" s="367">
        <v>5378513</v>
      </c>
      <c r="BD18" s="367">
        <v>5378513</v>
      </c>
      <c r="BE18" s="381">
        <v>5198242</v>
      </c>
      <c r="BF18" s="381">
        <v>5162334</v>
      </c>
    </row>
    <row r="19" spans="2:58">
      <c r="B19" s="4" t="s">
        <v>334</v>
      </c>
      <c r="E19" s="155" t="s">
        <v>220</v>
      </c>
      <c r="F19" s="38">
        <v>93868.595000000001</v>
      </c>
      <c r="G19" s="38">
        <v>93344.994999999995</v>
      </c>
      <c r="H19" s="38">
        <v>116832.985</v>
      </c>
      <c r="I19" s="38">
        <v>107481.291</v>
      </c>
      <c r="J19" s="38">
        <v>107481.291</v>
      </c>
      <c r="K19" s="38">
        <v>102519.766</v>
      </c>
      <c r="L19" s="38">
        <v>97230.282000000007</v>
      </c>
      <c r="M19" s="38">
        <v>90305.691999999995</v>
      </c>
      <c r="N19" s="38">
        <v>71909.032999999996</v>
      </c>
      <c r="O19" s="38">
        <v>71909.032999999996</v>
      </c>
      <c r="P19" s="38">
        <v>58893.705000000002</v>
      </c>
      <c r="Q19" s="38">
        <v>59952.714999999997</v>
      </c>
      <c r="R19" s="38">
        <v>69180.991999999998</v>
      </c>
      <c r="S19" s="38">
        <v>98680.502999999997</v>
      </c>
      <c r="T19" s="38">
        <v>98680.502999999997</v>
      </c>
      <c r="U19" s="38">
        <v>51435.63</v>
      </c>
      <c r="V19" s="38">
        <v>92347.491999999998</v>
      </c>
      <c r="W19" s="38">
        <v>102561.00599999999</v>
      </c>
      <c r="X19" s="38">
        <v>97881.411999999997</v>
      </c>
      <c r="Y19" s="38">
        <v>97881.411999999997</v>
      </c>
      <c r="Z19" s="38">
        <v>84449</v>
      </c>
      <c r="AA19" s="38">
        <v>80188.301999999996</v>
      </c>
      <c r="AB19" s="38">
        <v>99860</v>
      </c>
      <c r="AC19" s="217">
        <v>73714</v>
      </c>
      <c r="AD19" s="217">
        <v>73714</v>
      </c>
      <c r="AE19" s="344">
        <f t="shared" si="0"/>
        <v>73714</v>
      </c>
      <c r="AF19" s="217">
        <v>96314</v>
      </c>
      <c r="AG19" s="217">
        <v>72475</v>
      </c>
      <c r="AH19" s="217">
        <v>77560</v>
      </c>
      <c r="AI19" s="217">
        <v>58590</v>
      </c>
      <c r="AJ19" s="344">
        <f t="shared" si="1"/>
        <v>58590</v>
      </c>
      <c r="AK19" s="217">
        <v>57893</v>
      </c>
      <c r="AL19" s="217">
        <v>52866</v>
      </c>
      <c r="AM19" s="217">
        <v>46410</v>
      </c>
      <c r="AN19" s="217">
        <v>34035</v>
      </c>
      <c r="AO19" s="344">
        <v>34035</v>
      </c>
      <c r="AP19" s="217">
        <v>37436</v>
      </c>
      <c r="AQ19" s="217">
        <v>61037</v>
      </c>
      <c r="AR19" s="217">
        <v>58023</v>
      </c>
      <c r="AS19" s="217">
        <v>41598</v>
      </c>
      <c r="AT19" s="344">
        <v>41598</v>
      </c>
      <c r="AU19" s="217">
        <v>39978</v>
      </c>
      <c r="AV19" s="217">
        <v>42872</v>
      </c>
      <c r="AW19" s="217">
        <v>44062</v>
      </c>
      <c r="AX19" s="344">
        <v>65829</v>
      </c>
      <c r="AY19" s="344">
        <v>65829</v>
      </c>
      <c r="AZ19" s="217">
        <v>49573</v>
      </c>
      <c r="BA19" s="217">
        <v>44145</v>
      </c>
      <c r="BB19" s="367">
        <v>44940</v>
      </c>
      <c r="BC19" s="367">
        <v>50705</v>
      </c>
      <c r="BD19" s="367">
        <v>50705</v>
      </c>
      <c r="BE19" s="381">
        <v>49309</v>
      </c>
      <c r="BF19" s="381">
        <v>42491</v>
      </c>
    </row>
    <row r="20" spans="2:58">
      <c r="B20" s="4" t="s">
        <v>48</v>
      </c>
      <c r="E20" s="155" t="s">
        <v>220</v>
      </c>
      <c r="F20" s="38">
        <v>84774.495999999999</v>
      </c>
      <c r="G20" s="38">
        <v>87811.543000000005</v>
      </c>
      <c r="H20" s="38">
        <v>89657.324999999997</v>
      </c>
      <c r="I20" s="38">
        <v>42455.417000000001</v>
      </c>
      <c r="J20" s="38">
        <v>42455.417000000001</v>
      </c>
      <c r="K20" s="38">
        <v>49336.385999999999</v>
      </c>
      <c r="L20" s="38">
        <v>59487.332000000002</v>
      </c>
      <c r="M20" s="38">
        <v>75895.532000000007</v>
      </c>
      <c r="N20" s="38">
        <v>71918.991999999998</v>
      </c>
      <c r="O20" s="38">
        <v>71918.991999999998</v>
      </c>
      <c r="P20" s="38">
        <v>82874.5</v>
      </c>
      <c r="Q20" s="38">
        <v>91871.028999999995</v>
      </c>
      <c r="R20" s="38">
        <v>84031.379000000001</v>
      </c>
      <c r="S20" s="38">
        <v>96666.044999999998</v>
      </c>
      <c r="T20" s="38">
        <v>96666.044999999998</v>
      </c>
      <c r="U20" s="38">
        <v>102056.208</v>
      </c>
      <c r="V20" s="38">
        <v>112516.412</v>
      </c>
      <c r="W20" s="38">
        <v>112698.518</v>
      </c>
      <c r="X20" s="38">
        <v>113073.09299999999</v>
      </c>
      <c r="Y20" s="38">
        <v>113073.09299999999</v>
      </c>
      <c r="Z20" s="38">
        <v>126975</v>
      </c>
      <c r="AA20" s="38">
        <v>92778.284</v>
      </c>
      <c r="AB20" s="38">
        <v>110370</v>
      </c>
      <c r="AC20" s="217">
        <v>133557</v>
      </c>
      <c r="AD20" s="217">
        <v>133557</v>
      </c>
      <c r="AE20" s="344">
        <f t="shared" si="0"/>
        <v>133557</v>
      </c>
      <c r="AF20" s="217">
        <v>152020</v>
      </c>
      <c r="AG20" s="217">
        <v>93980</v>
      </c>
      <c r="AH20" s="217">
        <v>100663</v>
      </c>
      <c r="AI20" s="217">
        <v>94481</v>
      </c>
      <c r="AJ20" s="344">
        <f t="shared" si="1"/>
        <v>94481</v>
      </c>
      <c r="AK20" s="217">
        <v>87737</v>
      </c>
      <c r="AL20" s="217">
        <v>78429</v>
      </c>
      <c r="AM20" s="217">
        <v>84842</v>
      </c>
      <c r="AN20" s="217">
        <v>11972</v>
      </c>
      <c r="AO20" s="344">
        <v>11972</v>
      </c>
      <c r="AP20" s="217">
        <v>11888</v>
      </c>
      <c r="AQ20" s="217">
        <v>12087</v>
      </c>
      <c r="AR20" s="217">
        <v>12725</v>
      </c>
      <c r="AS20" s="217">
        <v>16760</v>
      </c>
      <c r="AT20" s="344">
        <v>16760</v>
      </c>
      <c r="AU20" s="217">
        <v>18989</v>
      </c>
      <c r="AV20" s="217">
        <v>21910</v>
      </c>
      <c r="AW20" s="217">
        <v>25050</v>
      </c>
      <c r="AX20" s="344">
        <v>30360</v>
      </c>
      <c r="AY20" s="344">
        <v>30360</v>
      </c>
      <c r="AZ20" s="217">
        <v>29529</v>
      </c>
      <c r="BA20" s="217">
        <v>28725</v>
      </c>
      <c r="BB20" s="367">
        <v>28457</v>
      </c>
      <c r="BC20" s="367">
        <v>30396</v>
      </c>
      <c r="BD20" s="367">
        <v>30396</v>
      </c>
      <c r="BE20" s="381">
        <v>26320</v>
      </c>
      <c r="BF20" s="381">
        <v>26685</v>
      </c>
    </row>
    <row r="21" spans="2:58">
      <c r="B21" s="4" t="s">
        <v>49</v>
      </c>
      <c r="E21" s="155" t="s">
        <v>220</v>
      </c>
      <c r="F21" s="38">
        <v>115349.414</v>
      </c>
      <c r="G21" s="38">
        <v>116486.38</v>
      </c>
      <c r="H21" s="38">
        <v>126055.13800000001</v>
      </c>
      <c r="I21" s="38">
        <v>133734.033</v>
      </c>
      <c r="J21" s="38">
        <v>133734.033</v>
      </c>
      <c r="K21" s="38">
        <v>124156.314</v>
      </c>
      <c r="L21" s="38">
        <v>110967.87</v>
      </c>
      <c r="M21" s="38">
        <v>119967.29300000001</v>
      </c>
      <c r="N21" s="38">
        <v>139185.12100000001</v>
      </c>
      <c r="O21" s="38">
        <v>139185.12100000001</v>
      </c>
      <c r="P21" s="38">
        <v>126508.53200000001</v>
      </c>
      <c r="Q21" s="38">
        <v>124892.295</v>
      </c>
      <c r="R21" s="38">
        <v>147236.639</v>
      </c>
      <c r="S21" s="38">
        <v>124906.942</v>
      </c>
      <c r="T21" s="38">
        <v>124906.942</v>
      </c>
      <c r="U21" s="38">
        <v>157560.802</v>
      </c>
      <c r="V21" s="38">
        <v>212903.6</v>
      </c>
      <c r="W21" s="38">
        <v>221777.71900000001</v>
      </c>
      <c r="X21" s="38">
        <v>27176.258000000002</v>
      </c>
      <c r="Y21" s="38">
        <v>27176.258000000002</v>
      </c>
      <c r="Z21" s="38">
        <v>37759</v>
      </c>
      <c r="AA21" s="38">
        <v>59481.093999999997</v>
      </c>
      <c r="AB21" s="38">
        <v>72388</v>
      </c>
      <c r="AC21" s="217">
        <v>73367</v>
      </c>
      <c r="AD21" s="217">
        <v>73367</v>
      </c>
      <c r="AE21" s="344">
        <f t="shared" si="0"/>
        <v>73367</v>
      </c>
      <c r="AF21" s="217">
        <v>48239</v>
      </c>
      <c r="AG21" s="217">
        <v>51194</v>
      </c>
      <c r="AH21" s="217">
        <v>37926</v>
      </c>
      <c r="AI21" s="217">
        <v>23343</v>
      </c>
      <c r="AJ21" s="344">
        <f t="shared" si="1"/>
        <v>23343</v>
      </c>
      <c r="AK21" s="217">
        <v>42984</v>
      </c>
      <c r="AL21" s="217">
        <v>27984</v>
      </c>
      <c r="AM21" s="217">
        <v>68257</v>
      </c>
      <c r="AN21" s="217">
        <v>40845</v>
      </c>
      <c r="AO21" s="344">
        <v>40845</v>
      </c>
      <c r="AP21" s="217">
        <v>44847</v>
      </c>
      <c r="AQ21" s="217">
        <v>48553</v>
      </c>
      <c r="AR21" s="217">
        <v>45779</v>
      </c>
      <c r="AS21" s="217">
        <v>52982</v>
      </c>
      <c r="AT21" s="344">
        <v>52982</v>
      </c>
      <c r="AU21" s="217">
        <v>63621</v>
      </c>
      <c r="AV21" s="217">
        <v>69693</v>
      </c>
      <c r="AW21" s="217">
        <v>42356</v>
      </c>
      <c r="AX21" s="344">
        <v>50954</v>
      </c>
      <c r="AY21" s="344">
        <v>50954</v>
      </c>
      <c r="AZ21" s="217">
        <v>76271</v>
      </c>
      <c r="BA21" s="217">
        <v>71499</v>
      </c>
      <c r="BB21" s="367">
        <v>55394</v>
      </c>
      <c r="BC21" s="367">
        <v>88216</v>
      </c>
      <c r="BD21" s="367">
        <v>88216</v>
      </c>
      <c r="BE21" s="381">
        <v>101312</v>
      </c>
      <c r="BF21" s="381">
        <v>97481</v>
      </c>
    </row>
    <row r="22" spans="2:58">
      <c r="B22" s="4" t="s">
        <v>50</v>
      </c>
      <c r="E22" s="155" t="s">
        <v>220</v>
      </c>
      <c r="F22" s="38">
        <v>171487.16399999999</v>
      </c>
      <c r="G22" s="38">
        <v>272751.76799999998</v>
      </c>
      <c r="H22" s="38">
        <v>375063.065</v>
      </c>
      <c r="I22" s="38">
        <v>534733.78899999999</v>
      </c>
      <c r="J22" s="38">
        <v>534733.78899999999</v>
      </c>
      <c r="K22" s="38">
        <v>525220.69499999995</v>
      </c>
      <c r="L22" s="38">
        <v>559185.03700000001</v>
      </c>
      <c r="M22" s="38">
        <v>593267.41599999997</v>
      </c>
      <c r="N22" s="38">
        <v>565994.49699999997</v>
      </c>
      <c r="O22" s="38">
        <v>565994.49699999997</v>
      </c>
      <c r="P22" s="38">
        <v>554997.03799999994</v>
      </c>
      <c r="Q22" s="38">
        <v>570240.821</v>
      </c>
      <c r="R22" s="38">
        <v>726485.51399999997</v>
      </c>
      <c r="S22" s="38">
        <v>672448.68900000001</v>
      </c>
      <c r="T22" s="38">
        <v>672448.68900000001</v>
      </c>
      <c r="U22" s="38">
        <v>659659.50399999996</v>
      </c>
      <c r="V22" s="38">
        <v>604047.57999999996</v>
      </c>
      <c r="W22" s="38">
        <v>631984.15800000005</v>
      </c>
      <c r="X22" s="38">
        <v>638527.897</v>
      </c>
      <c r="Y22" s="38">
        <v>638527.897</v>
      </c>
      <c r="Z22" s="38">
        <v>633107</v>
      </c>
      <c r="AA22" s="38">
        <v>632918.554</v>
      </c>
      <c r="AB22" s="38">
        <v>652680</v>
      </c>
      <c r="AC22" s="217">
        <v>615546</v>
      </c>
      <c r="AD22" s="217">
        <v>615546</v>
      </c>
      <c r="AE22" s="344">
        <f t="shared" si="0"/>
        <v>615546</v>
      </c>
      <c r="AF22" s="217">
        <v>685624</v>
      </c>
      <c r="AG22" s="217">
        <v>659394</v>
      </c>
      <c r="AH22" s="217">
        <v>695994</v>
      </c>
      <c r="AI22" s="217">
        <v>684610</v>
      </c>
      <c r="AJ22" s="344">
        <f t="shared" si="1"/>
        <v>684610</v>
      </c>
      <c r="AK22" s="217">
        <v>701852</v>
      </c>
      <c r="AL22" s="217">
        <v>716595</v>
      </c>
      <c r="AM22" s="217">
        <v>731047</v>
      </c>
      <c r="AN22" s="217">
        <v>142394</v>
      </c>
      <c r="AO22" s="344">
        <v>142394</v>
      </c>
      <c r="AP22" s="217">
        <v>153391</v>
      </c>
      <c r="AQ22" s="217">
        <v>145698</v>
      </c>
      <c r="AR22" s="217">
        <v>150694</v>
      </c>
      <c r="AS22" s="217">
        <v>129857</v>
      </c>
      <c r="AT22" s="344">
        <v>129857</v>
      </c>
      <c r="AU22" s="217">
        <v>130170</v>
      </c>
      <c r="AV22" s="217">
        <v>121143</v>
      </c>
      <c r="AW22" s="217">
        <v>140812</v>
      </c>
      <c r="AX22" s="344">
        <v>94334</v>
      </c>
      <c r="AY22" s="344">
        <v>94334</v>
      </c>
      <c r="AZ22" s="217">
        <v>96507</v>
      </c>
      <c r="BA22" s="217">
        <v>120947</v>
      </c>
      <c r="BB22" s="367">
        <v>136600</v>
      </c>
      <c r="BC22" s="367">
        <v>121673</v>
      </c>
      <c r="BD22" s="367">
        <v>121673</v>
      </c>
      <c r="BE22" s="381">
        <v>122229</v>
      </c>
      <c r="BF22" s="381">
        <v>158876</v>
      </c>
    </row>
    <row r="23" spans="2:58">
      <c r="B23" s="4" t="s">
        <v>306</v>
      </c>
      <c r="E23" s="155" t="s">
        <v>220</v>
      </c>
      <c r="F23" s="38">
        <v>0</v>
      </c>
      <c r="G23" s="38">
        <v>0</v>
      </c>
      <c r="H23" s="38">
        <v>0</v>
      </c>
      <c r="I23" s="38">
        <v>0</v>
      </c>
      <c r="J23" s="38">
        <v>0</v>
      </c>
      <c r="K23" s="38">
        <v>0</v>
      </c>
      <c r="L23" s="38">
        <v>0</v>
      </c>
      <c r="M23" s="38">
        <v>0</v>
      </c>
      <c r="N23" s="38">
        <v>0</v>
      </c>
      <c r="O23" s="38">
        <v>0</v>
      </c>
      <c r="P23" s="38">
        <v>0</v>
      </c>
      <c r="Q23" s="38">
        <v>0</v>
      </c>
      <c r="R23" s="38">
        <v>0</v>
      </c>
      <c r="S23" s="38">
        <v>4161.3119999999999</v>
      </c>
      <c r="T23" s="38">
        <v>4161.3119999999999</v>
      </c>
      <c r="U23" s="38">
        <v>4416.2550000000001</v>
      </c>
      <c r="V23" s="38">
        <v>4422.6580000000004</v>
      </c>
      <c r="W23" s="38">
        <v>4921.63</v>
      </c>
      <c r="X23" s="38">
        <v>4752.5910000000003</v>
      </c>
      <c r="Y23" s="38">
        <v>4752.5910000000003</v>
      </c>
      <c r="Z23" s="38">
        <v>5307</v>
      </c>
      <c r="AA23" s="38">
        <v>5454.58</v>
      </c>
      <c r="AB23" s="38">
        <v>5616</v>
      </c>
      <c r="AC23" s="217">
        <v>2488</v>
      </c>
      <c r="AD23" s="217">
        <v>2488</v>
      </c>
      <c r="AE23" s="344">
        <f t="shared" si="0"/>
        <v>2488</v>
      </c>
      <c r="AF23" s="217">
        <v>2506</v>
      </c>
      <c r="AG23" s="217">
        <v>2651</v>
      </c>
      <c r="AH23" s="217">
        <v>9536</v>
      </c>
      <c r="AI23" s="217">
        <v>11651</v>
      </c>
      <c r="AJ23" s="344">
        <f t="shared" si="1"/>
        <v>11651</v>
      </c>
      <c r="AK23" s="217">
        <v>21277</v>
      </c>
      <c r="AL23" s="217">
        <v>20043</v>
      </c>
      <c r="AM23" s="217">
        <v>26403</v>
      </c>
      <c r="AN23" s="217">
        <v>13248</v>
      </c>
      <c r="AO23" s="344">
        <v>13248</v>
      </c>
      <c r="AP23" s="217">
        <v>11946</v>
      </c>
      <c r="AQ23" s="217">
        <v>11633</v>
      </c>
      <c r="AR23" s="217">
        <v>11319</v>
      </c>
      <c r="AS23" s="217">
        <v>10672</v>
      </c>
      <c r="AT23" s="344">
        <v>10672</v>
      </c>
      <c r="AU23" s="217">
        <v>10220</v>
      </c>
      <c r="AV23" s="217">
        <v>9795</v>
      </c>
      <c r="AW23" s="217">
        <v>23830</v>
      </c>
      <c r="AX23" s="344">
        <v>23217</v>
      </c>
      <c r="AY23" s="344">
        <v>23217</v>
      </c>
      <c r="AZ23" s="217">
        <v>25720</v>
      </c>
      <c r="BA23" s="217">
        <v>43836</v>
      </c>
      <c r="BB23" s="367">
        <v>46146</v>
      </c>
      <c r="BC23" s="367">
        <v>48249</v>
      </c>
      <c r="BD23" s="367">
        <v>48249</v>
      </c>
      <c r="BE23" s="381">
        <v>45131</v>
      </c>
      <c r="BF23" s="381">
        <v>51127</v>
      </c>
    </row>
    <row r="24" spans="2:58">
      <c r="B24" s="4" t="s">
        <v>305</v>
      </c>
      <c r="E24" s="155" t="s">
        <v>220</v>
      </c>
      <c r="F24" s="38">
        <v>33446.705999999998</v>
      </c>
      <c r="G24" s="38">
        <v>32370.377</v>
      </c>
      <c r="H24" s="38">
        <v>32993.491999999998</v>
      </c>
      <c r="I24" s="38">
        <v>26256.696</v>
      </c>
      <c r="J24" s="38">
        <v>26256.696</v>
      </c>
      <c r="K24" s="38">
        <v>25186.859</v>
      </c>
      <c r="L24" s="38">
        <v>25719.248</v>
      </c>
      <c r="M24" s="38">
        <v>31643.253000000001</v>
      </c>
      <c r="N24" s="38">
        <v>20687.849999999999</v>
      </c>
      <c r="O24" s="38">
        <v>20687.849999999999</v>
      </c>
      <c r="P24" s="38">
        <v>19574.084999999999</v>
      </c>
      <c r="Q24" s="38">
        <v>27611.017</v>
      </c>
      <c r="R24" s="38">
        <v>21873.863000000001</v>
      </c>
      <c r="S24" s="38">
        <v>17401.422999999999</v>
      </c>
      <c r="T24" s="38">
        <v>17401.422999999999</v>
      </c>
      <c r="U24" s="38">
        <v>13368.596</v>
      </c>
      <c r="V24" s="38">
        <v>18456.495999999999</v>
      </c>
      <c r="W24" s="38">
        <v>19911.800999999999</v>
      </c>
      <c r="X24" s="38">
        <v>16941.98</v>
      </c>
      <c r="Y24" s="38">
        <v>16941.98</v>
      </c>
      <c r="Z24" s="38">
        <v>17996</v>
      </c>
      <c r="AA24" s="38">
        <v>18053.217000000001</v>
      </c>
      <c r="AB24" s="38">
        <v>19727</v>
      </c>
      <c r="AC24" s="217">
        <v>17162</v>
      </c>
      <c r="AD24" s="217">
        <v>17162</v>
      </c>
      <c r="AE24" s="344">
        <f t="shared" si="0"/>
        <v>17162</v>
      </c>
      <c r="AF24" s="217">
        <v>14861</v>
      </c>
      <c r="AG24" s="217">
        <v>9985</v>
      </c>
      <c r="AH24" s="217">
        <v>3458</v>
      </c>
      <c r="AI24" s="217">
        <v>3542</v>
      </c>
      <c r="AJ24" s="344">
        <f t="shared" si="1"/>
        <v>3542</v>
      </c>
      <c r="AK24" s="217">
        <v>4038</v>
      </c>
      <c r="AL24" s="217">
        <v>8671</v>
      </c>
      <c r="AM24" s="217">
        <v>8581</v>
      </c>
      <c r="AN24" s="217">
        <v>4784</v>
      </c>
      <c r="AO24" s="344">
        <v>4784</v>
      </c>
      <c r="AP24" s="217">
        <v>5603</v>
      </c>
      <c r="AQ24" s="217">
        <v>4762</v>
      </c>
      <c r="AR24" s="217">
        <v>3834</v>
      </c>
      <c r="AS24" s="217">
        <v>3713</v>
      </c>
      <c r="AT24" s="344">
        <v>3713</v>
      </c>
      <c r="AU24" s="217">
        <v>3505</v>
      </c>
      <c r="AV24" s="217">
        <v>4438</v>
      </c>
      <c r="AW24" s="217">
        <v>5059</v>
      </c>
      <c r="AX24" s="344">
        <v>4192</v>
      </c>
      <c r="AY24" s="344">
        <v>4192</v>
      </c>
      <c r="AZ24" s="217">
        <v>3794</v>
      </c>
      <c r="BA24" s="217">
        <v>3448</v>
      </c>
      <c r="BB24" s="367">
        <v>3501</v>
      </c>
      <c r="BC24" s="367">
        <v>7767</v>
      </c>
      <c r="BD24" s="367">
        <v>7767</v>
      </c>
      <c r="BE24" s="381">
        <v>7300</v>
      </c>
      <c r="BF24" s="381">
        <v>7621</v>
      </c>
    </row>
    <row r="25" spans="2:58">
      <c r="B25" s="27"/>
      <c r="C25" s="27"/>
      <c r="D25" s="27"/>
      <c r="E25" s="116" t="s">
        <v>220</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c r="AR25" s="43">
        <v>13809049</v>
      </c>
      <c r="AS25" s="43">
        <v>13515455</v>
      </c>
      <c r="AT25" s="170">
        <v>13515455</v>
      </c>
      <c r="AU25" s="152">
        <v>13465523</v>
      </c>
      <c r="AV25" s="152">
        <v>13393122</v>
      </c>
      <c r="AW25" s="152">
        <v>14111864</v>
      </c>
      <c r="AX25" s="152">
        <f>SUM(AX12:AX24)</f>
        <v>13505675</v>
      </c>
      <c r="AY25" s="152">
        <f>SUM(AY12:AY24)</f>
        <v>13505675</v>
      </c>
      <c r="AZ25" s="152">
        <f t="shared" ref="AZ25" si="6">SUM(AZ12:AZ24)</f>
        <v>13364818</v>
      </c>
      <c r="BA25" s="152">
        <f t="shared" ref="BA25:BF25" si="7">SUM(BA12:BA24)</f>
        <v>13780876</v>
      </c>
      <c r="BB25" s="152">
        <f t="shared" si="7"/>
        <v>13842059</v>
      </c>
      <c r="BC25" s="152">
        <f t="shared" si="7"/>
        <v>14928977</v>
      </c>
      <c r="BD25" s="152">
        <f t="shared" si="7"/>
        <v>14928977</v>
      </c>
      <c r="BE25" s="152">
        <f t="shared" si="7"/>
        <v>14446428</v>
      </c>
      <c r="BF25" s="152">
        <f t="shared" si="7"/>
        <v>14572352</v>
      </c>
    </row>
    <row r="26" spans="2:58">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8"/>
      <c r="AF26" s="218"/>
      <c r="AG26" s="24"/>
      <c r="AH26" s="24"/>
      <c r="AI26" s="24"/>
      <c r="AJ26" s="218"/>
      <c r="AK26" s="24"/>
      <c r="AL26" s="24"/>
      <c r="AO26" s="218"/>
      <c r="AT26" s="218"/>
      <c r="AX26" s="344"/>
      <c r="AY26" s="344"/>
    </row>
    <row r="27" spans="2:58">
      <c r="B27" s="4" t="s">
        <v>52</v>
      </c>
      <c r="E27" s="155" t="s">
        <v>220</v>
      </c>
      <c r="F27" s="38">
        <v>183032.486</v>
      </c>
      <c r="G27" s="38">
        <v>203918.34</v>
      </c>
      <c r="H27" s="38">
        <v>224361.995</v>
      </c>
      <c r="I27" s="38">
        <v>125506.94899999999</v>
      </c>
      <c r="J27" s="38">
        <v>125506.94899999999</v>
      </c>
      <c r="K27" s="38">
        <v>117597.197</v>
      </c>
      <c r="L27" s="38">
        <v>120880.686</v>
      </c>
      <c r="M27" s="38">
        <v>123752.22500000001</v>
      </c>
      <c r="N27" s="38">
        <v>98776.9</v>
      </c>
      <c r="O27" s="38">
        <v>98776.9</v>
      </c>
      <c r="P27" s="38">
        <v>87719.338000000003</v>
      </c>
      <c r="Q27" s="38">
        <v>107235.277</v>
      </c>
      <c r="R27" s="38">
        <v>112176.345</v>
      </c>
      <c r="S27" s="38">
        <v>250368.90700000001</v>
      </c>
      <c r="T27" s="38">
        <v>250368.90700000001</v>
      </c>
      <c r="U27" s="38">
        <v>113556.413</v>
      </c>
      <c r="V27" s="38">
        <v>270048.5</v>
      </c>
      <c r="W27" s="38">
        <v>284365.17300000001</v>
      </c>
      <c r="X27" s="38">
        <v>312298.66800000001</v>
      </c>
      <c r="Y27" s="38">
        <v>312298.66800000001</v>
      </c>
      <c r="Z27" s="38">
        <v>250762</v>
      </c>
      <c r="AA27" s="38">
        <v>270592.99199999997</v>
      </c>
      <c r="AB27" s="38">
        <v>269288</v>
      </c>
      <c r="AC27" s="217">
        <v>281215</v>
      </c>
      <c r="AD27" s="217">
        <v>281215</v>
      </c>
      <c r="AE27" s="217">
        <f t="shared" si="0"/>
        <v>281215</v>
      </c>
      <c r="AF27" s="38">
        <v>252819</v>
      </c>
      <c r="AG27" s="38">
        <v>211463</v>
      </c>
      <c r="AH27" s="38">
        <v>247448</v>
      </c>
      <c r="AI27" s="38">
        <v>228065</v>
      </c>
      <c r="AJ27" s="217">
        <f t="shared" si="1"/>
        <v>228065</v>
      </c>
      <c r="AK27" s="38">
        <v>237095</v>
      </c>
      <c r="AL27" s="38">
        <v>246938</v>
      </c>
      <c r="AM27" s="38">
        <v>302848</v>
      </c>
      <c r="AN27" s="38">
        <v>259497</v>
      </c>
      <c r="AO27" s="217">
        <v>259497</v>
      </c>
      <c r="AP27" s="38">
        <v>279012</v>
      </c>
      <c r="AQ27" s="38">
        <v>348317</v>
      </c>
      <c r="AR27" s="38">
        <v>336401</v>
      </c>
      <c r="AS27" s="38">
        <v>309425</v>
      </c>
      <c r="AT27" s="217">
        <v>309425</v>
      </c>
      <c r="AU27" s="38">
        <v>331543</v>
      </c>
      <c r="AV27" s="38">
        <v>339413</v>
      </c>
      <c r="AW27" s="38">
        <v>391057</v>
      </c>
      <c r="AX27" s="344">
        <v>376444</v>
      </c>
      <c r="AY27" s="344">
        <v>376444</v>
      </c>
      <c r="AZ27" s="38">
        <v>339271</v>
      </c>
      <c r="BA27" s="38">
        <v>376911</v>
      </c>
      <c r="BB27" s="367">
        <v>401246</v>
      </c>
      <c r="BC27" s="367">
        <v>413741</v>
      </c>
      <c r="BD27" s="367">
        <v>413741</v>
      </c>
      <c r="BE27" s="381">
        <v>342289</v>
      </c>
      <c r="BF27" s="381">
        <v>345082</v>
      </c>
    </row>
    <row r="28" spans="2:58">
      <c r="B28" s="4" t="s">
        <v>48</v>
      </c>
      <c r="E28" s="155" t="s">
        <v>220</v>
      </c>
      <c r="F28" s="38">
        <v>96369.172000000006</v>
      </c>
      <c r="G28" s="38">
        <v>79722.395000000004</v>
      </c>
      <c r="H28" s="38">
        <v>79427.120999999999</v>
      </c>
      <c r="I28" s="38">
        <v>88709.365000000005</v>
      </c>
      <c r="J28" s="38">
        <v>88709.365000000005</v>
      </c>
      <c r="K28" s="38">
        <v>90007.88</v>
      </c>
      <c r="L28" s="38">
        <v>81435.862999999998</v>
      </c>
      <c r="M28" s="38">
        <v>91724.687000000005</v>
      </c>
      <c r="N28" s="38">
        <v>68719.671000000002</v>
      </c>
      <c r="O28" s="38">
        <v>68719.671000000002</v>
      </c>
      <c r="P28" s="38">
        <v>69719.77</v>
      </c>
      <c r="Q28" s="38">
        <v>80531.716</v>
      </c>
      <c r="R28" s="38">
        <v>85213.376000000004</v>
      </c>
      <c r="S28" s="38">
        <v>69605.981</v>
      </c>
      <c r="T28" s="38">
        <v>69605</v>
      </c>
      <c r="U28" s="38">
        <v>54593.328999999998</v>
      </c>
      <c r="V28" s="38">
        <v>51301.302000000003</v>
      </c>
      <c r="W28" s="38">
        <v>51351.656999999999</v>
      </c>
      <c r="X28" s="38">
        <v>66522.256999999998</v>
      </c>
      <c r="Y28" s="38">
        <v>66522.256999999998</v>
      </c>
      <c r="Z28" s="38">
        <v>60426</v>
      </c>
      <c r="AA28" s="38">
        <v>85101.804000000004</v>
      </c>
      <c r="AB28" s="38">
        <v>80574</v>
      </c>
      <c r="AC28" s="217">
        <v>74049</v>
      </c>
      <c r="AD28" s="217">
        <v>74049</v>
      </c>
      <c r="AE28" s="217">
        <f t="shared" si="0"/>
        <v>74049</v>
      </c>
      <c r="AF28" s="38">
        <v>58748</v>
      </c>
      <c r="AG28" s="38">
        <v>96422</v>
      </c>
      <c r="AH28" s="38">
        <v>96428</v>
      </c>
      <c r="AI28" s="38">
        <v>106695</v>
      </c>
      <c r="AJ28" s="217">
        <f t="shared" si="1"/>
        <v>106695</v>
      </c>
      <c r="AK28" s="38">
        <v>65065</v>
      </c>
      <c r="AL28" s="38">
        <v>62417</v>
      </c>
      <c r="AM28" s="38">
        <v>59639</v>
      </c>
      <c r="AN28" s="38">
        <v>24845</v>
      </c>
      <c r="AO28" s="217">
        <v>24845</v>
      </c>
      <c r="AP28" s="38">
        <v>26609</v>
      </c>
      <c r="AQ28" s="38">
        <v>21413</v>
      </c>
      <c r="AR28" s="38">
        <v>23724</v>
      </c>
      <c r="AS28" s="38">
        <v>42697</v>
      </c>
      <c r="AT28" s="217">
        <v>42697</v>
      </c>
      <c r="AU28" s="38">
        <v>44973</v>
      </c>
      <c r="AV28" s="38">
        <v>54070</v>
      </c>
      <c r="AW28" s="38">
        <v>57261</v>
      </c>
      <c r="AX28" s="344">
        <v>60523</v>
      </c>
      <c r="AY28" s="344">
        <v>60523</v>
      </c>
      <c r="AZ28" s="38">
        <v>49803</v>
      </c>
      <c r="BA28" s="38">
        <v>37833</v>
      </c>
      <c r="BB28" s="367">
        <v>38330</v>
      </c>
      <c r="BC28" s="367">
        <v>48408</v>
      </c>
      <c r="BD28" s="367">
        <v>48408</v>
      </c>
      <c r="BE28" s="381">
        <v>42784</v>
      </c>
      <c r="BF28" s="381">
        <v>43323</v>
      </c>
    </row>
    <row r="29" spans="2:58">
      <c r="B29" s="4" t="s">
        <v>335</v>
      </c>
      <c r="E29" s="155" t="s">
        <v>220</v>
      </c>
      <c r="F29" s="38">
        <v>61175.999000000003</v>
      </c>
      <c r="G29" s="38">
        <v>57068.71</v>
      </c>
      <c r="H29" s="38">
        <v>46062.957000000002</v>
      </c>
      <c r="I29" s="38">
        <v>60482.540999999997</v>
      </c>
      <c r="J29" s="38">
        <v>60482.540999999997</v>
      </c>
      <c r="K29" s="38">
        <v>86832.423999999999</v>
      </c>
      <c r="L29" s="38">
        <v>74186.831000000006</v>
      </c>
      <c r="M29" s="38">
        <v>71153.039000000004</v>
      </c>
      <c r="N29" s="38">
        <v>74457.414000000004</v>
      </c>
      <c r="O29" s="38">
        <v>74457.414000000004</v>
      </c>
      <c r="P29" s="38">
        <v>83995.111999999994</v>
      </c>
      <c r="Q29" s="38">
        <v>37744.923000000003</v>
      </c>
      <c r="R29" s="38">
        <v>25809.206999999999</v>
      </c>
      <c r="S29" s="38">
        <v>36134.972999999998</v>
      </c>
      <c r="T29" s="38">
        <v>36134.972999999998</v>
      </c>
      <c r="U29" s="38">
        <v>42880.006999999998</v>
      </c>
      <c r="V29" s="38">
        <v>31377.536</v>
      </c>
      <c r="W29" s="38">
        <v>25015.118999999999</v>
      </c>
      <c r="X29" s="38">
        <v>53142.707999999999</v>
      </c>
      <c r="Y29" s="38">
        <v>53142.707999999999</v>
      </c>
      <c r="Z29" s="38">
        <v>72140</v>
      </c>
      <c r="AA29" s="38">
        <v>40722.385999999999</v>
      </c>
      <c r="AB29" s="38">
        <v>36470</v>
      </c>
      <c r="AC29" s="217">
        <v>54517</v>
      </c>
      <c r="AD29" s="217">
        <v>54517</v>
      </c>
      <c r="AE29" s="217">
        <f t="shared" si="0"/>
        <v>54517</v>
      </c>
      <c r="AF29" s="38">
        <v>68792</v>
      </c>
      <c r="AG29" s="38">
        <v>64595</v>
      </c>
      <c r="AH29" s="38">
        <v>57251</v>
      </c>
      <c r="AI29" s="38">
        <v>70301</v>
      </c>
      <c r="AJ29" s="217">
        <f t="shared" si="1"/>
        <v>70301</v>
      </c>
      <c r="AK29" s="38">
        <v>59421</v>
      </c>
      <c r="AL29" s="38">
        <v>36583</v>
      </c>
      <c r="AM29" s="38">
        <v>27535</v>
      </c>
      <c r="AN29" s="38">
        <v>24900</v>
      </c>
      <c r="AO29" s="217">
        <v>24900</v>
      </c>
      <c r="AP29" s="38">
        <v>26711</v>
      </c>
      <c r="AQ29" s="38">
        <v>18731</v>
      </c>
      <c r="AR29" s="38">
        <v>16428</v>
      </c>
      <c r="AS29" s="38">
        <v>36167</v>
      </c>
      <c r="AT29" s="217">
        <v>36167</v>
      </c>
      <c r="AU29" s="38">
        <v>47766</v>
      </c>
      <c r="AV29" s="38">
        <v>39894</v>
      </c>
      <c r="AW29" s="38">
        <v>31879</v>
      </c>
      <c r="AX29" s="344">
        <v>33051</v>
      </c>
      <c r="AY29" s="344">
        <v>33051</v>
      </c>
      <c r="AZ29" s="38">
        <v>30943</v>
      </c>
      <c r="BA29" s="38">
        <v>19693</v>
      </c>
      <c r="BB29" s="367">
        <v>39176</v>
      </c>
      <c r="BC29" s="367">
        <v>41170</v>
      </c>
      <c r="BD29" s="367">
        <v>41170</v>
      </c>
      <c r="BE29" s="381">
        <v>38989</v>
      </c>
      <c r="BF29" s="381">
        <v>37526</v>
      </c>
    </row>
    <row r="30" spans="2:58">
      <c r="B30" s="4" t="s">
        <v>53</v>
      </c>
      <c r="E30" s="155" t="s">
        <v>220</v>
      </c>
      <c r="F30" s="38">
        <v>202695.98199999999</v>
      </c>
      <c r="G30" s="38">
        <v>182128.45600000001</v>
      </c>
      <c r="H30" s="38">
        <v>251165.09099999999</v>
      </c>
      <c r="I30" s="38">
        <v>95261.168999999994</v>
      </c>
      <c r="J30" s="38">
        <v>95261.168999999994</v>
      </c>
      <c r="K30" s="38">
        <v>97388.278000000006</v>
      </c>
      <c r="L30" s="38">
        <v>158999.39000000001</v>
      </c>
      <c r="M30" s="38">
        <v>131529.80300000001</v>
      </c>
      <c r="N30" s="38">
        <v>279811.63099999999</v>
      </c>
      <c r="O30" s="38">
        <v>279811.63099999999</v>
      </c>
      <c r="P30" s="38">
        <v>217830.038</v>
      </c>
      <c r="Q30" s="38">
        <v>175667.78599999999</v>
      </c>
      <c r="R30" s="38">
        <v>214817.69500000001</v>
      </c>
      <c r="S30" s="38">
        <v>467867.255</v>
      </c>
      <c r="T30" s="38">
        <v>467867.255</v>
      </c>
      <c r="U30" s="38">
        <v>289853.93400000001</v>
      </c>
      <c r="V30" s="38">
        <v>704598.80099999998</v>
      </c>
      <c r="W30" s="38">
        <v>799040.92599999998</v>
      </c>
      <c r="X30" s="38">
        <v>493977.47399999999</v>
      </c>
      <c r="Y30" s="38">
        <v>493977.47399999999</v>
      </c>
      <c r="Z30" s="38">
        <v>683424</v>
      </c>
      <c r="AA30" s="38">
        <v>560174.97100000002</v>
      </c>
      <c r="AB30" s="38">
        <v>533919</v>
      </c>
      <c r="AC30" s="217">
        <v>397757</v>
      </c>
      <c r="AD30" s="217">
        <v>397757</v>
      </c>
      <c r="AE30" s="217">
        <f t="shared" si="0"/>
        <v>397757</v>
      </c>
      <c r="AF30" s="38">
        <v>424832</v>
      </c>
      <c r="AG30" s="38">
        <v>347714</v>
      </c>
      <c r="AH30" s="38">
        <v>391725</v>
      </c>
      <c r="AI30" s="38">
        <v>422821</v>
      </c>
      <c r="AJ30" s="217">
        <f t="shared" si="1"/>
        <v>422821</v>
      </c>
      <c r="AK30" s="38">
        <v>562842</v>
      </c>
      <c r="AL30" s="38">
        <v>561344</v>
      </c>
      <c r="AM30" s="38">
        <v>474537</v>
      </c>
      <c r="AN30" s="38">
        <v>418255</v>
      </c>
      <c r="AO30" s="217">
        <v>418255</v>
      </c>
      <c r="AP30" s="38">
        <v>652760</v>
      </c>
      <c r="AQ30" s="38">
        <v>833841</v>
      </c>
      <c r="AR30" s="38">
        <v>574023</v>
      </c>
      <c r="AS30" s="38">
        <v>519537</v>
      </c>
      <c r="AT30" s="217">
        <v>519537</v>
      </c>
      <c r="AU30" s="38">
        <v>545915</v>
      </c>
      <c r="AV30" s="38">
        <v>634556</v>
      </c>
      <c r="AW30" s="38">
        <v>731426</v>
      </c>
      <c r="AX30" s="344">
        <v>561258</v>
      </c>
      <c r="AY30" s="344">
        <v>561258</v>
      </c>
      <c r="AZ30" s="38">
        <v>746457</v>
      </c>
      <c r="BA30" s="38">
        <v>635045</v>
      </c>
      <c r="BB30" s="367">
        <v>613906</v>
      </c>
      <c r="BC30" s="367">
        <v>443057</v>
      </c>
      <c r="BD30" s="367">
        <v>443057</v>
      </c>
      <c r="BE30" s="381">
        <v>703274</v>
      </c>
      <c r="BF30" s="381">
        <v>720895</v>
      </c>
    </row>
    <row r="31" spans="2:58">
      <c r="B31" s="4" t="s">
        <v>54</v>
      </c>
      <c r="E31" s="155" t="s">
        <v>220</v>
      </c>
      <c r="F31" s="38">
        <v>742258.28799999994</v>
      </c>
      <c r="G31" s="38">
        <v>687256.69400000002</v>
      </c>
      <c r="H31" s="38">
        <v>1032576.2290000001</v>
      </c>
      <c r="I31" s="38">
        <v>947909.54</v>
      </c>
      <c r="J31" s="38">
        <v>947909.54</v>
      </c>
      <c r="K31" s="38">
        <v>950518.67299999995</v>
      </c>
      <c r="L31" s="38">
        <v>803213.61100000003</v>
      </c>
      <c r="M31" s="38">
        <v>1375175.4369999999</v>
      </c>
      <c r="N31" s="38">
        <v>1182669.493</v>
      </c>
      <c r="O31" s="38">
        <v>1182669.493</v>
      </c>
      <c r="P31" s="38">
        <v>1557243.6340000001</v>
      </c>
      <c r="Q31" s="38">
        <v>1862170.183</v>
      </c>
      <c r="R31" s="38">
        <v>1992510.66</v>
      </c>
      <c r="S31" s="38">
        <v>1638940.642</v>
      </c>
      <c r="T31" s="38">
        <v>1638940.642</v>
      </c>
      <c r="U31" s="38">
        <v>1068087.9469999999</v>
      </c>
      <c r="V31" s="38">
        <v>456632.212</v>
      </c>
      <c r="W31" s="38">
        <v>331434.93400000001</v>
      </c>
      <c r="X31" s="38">
        <v>386459.27299999999</v>
      </c>
      <c r="Y31" s="38">
        <v>386459.27299999999</v>
      </c>
      <c r="Z31" s="38">
        <v>814714</v>
      </c>
      <c r="AA31" s="38">
        <v>553919.65800000005</v>
      </c>
      <c r="AB31" s="38">
        <v>500471</v>
      </c>
      <c r="AC31" s="217">
        <v>359504</v>
      </c>
      <c r="AD31" s="217">
        <v>359504</v>
      </c>
      <c r="AE31" s="217">
        <f t="shared" si="0"/>
        <v>359504</v>
      </c>
      <c r="AF31" s="38">
        <v>375527</v>
      </c>
      <c r="AG31" s="38">
        <v>358536</v>
      </c>
      <c r="AH31" s="38">
        <v>316924</v>
      </c>
      <c r="AI31" s="38">
        <v>282472</v>
      </c>
      <c r="AJ31" s="217">
        <f t="shared" si="1"/>
        <v>282472</v>
      </c>
      <c r="AK31" s="38">
        <v>270882</v>
      </c>
      <c r="AL31" s="38">
        <v>252597</v>
      </c>
      <c r="AM31" s="38">
        <v>543330</v>
      </c>
      <c r="AN31" s="38">
        <v>510513</v>
      </c>
      <c r="AO31" s="217">
        <v>510513</v>
      </c>
      <c r="AP31" s="38">
        <v>572501</v>
      </c>
      <c r="AQ31" s="38">
        <v>609447</v>
      </c>
      <c r="AR31" s="38">
        <v>681152</v>
      </c>
      <c r="AS31" s="38">
        <v>1178138</v>
      </c>
      <c r="AT31" s="217">
        <v>1178138</v>
      </c>
      <c r="AU31" s="38">
        <v>1081374</v>
      </c>
      <c r="AV31" s="38">
        <v>593179</v>
      </c>
      <c r="AW31" s="38">
        <v>702278</v>
      </c>
      <c r="AX31" s="344">
        <v>997012</v>
      </c>
      <c r="AY31" s="344">
        <v>997012</v>
      </c>
      <c r="AZ31" s="38">
        <v>1322773</v>
      </c>
      <c r="BA31" s="38">
        <v>676711</v>
      </c>
      <c r="BB31" s="367">
        <v>1227616</v>
      </c>
      <c r="BC31" s="367">
        <v>1513816</v>
      </c>
      <c r="BD31" s="367">
        <v>1513816</v>
      </c>
      <c r="BE31" s="381">
        <v>1137484</v>
      </c>
      <c r="BF31" s="381">
        <v>1214486</v>
      </c>
    </row>
    <row r="32" spans="2:58">
      <c r="B32" s="4" t="s">
        <v>50</v>
      </c>
      <c r="E32" s="155" t="s">
        <v>220</v>
      </c>
      <c r="F32" s="38">
        <v>7985.5439999999999</v>
      </c>
      <c r="G32" s="38">
        <v>7914.7370000000001</v>
      </c>
      <c r="H32" s="38">
        <v>8428.875</v>
      </c>
      <c r="I32" s="38">
        <v>126307.539</v>
      </c>
      <c r="J32" s="38">
        <v>126307.539</v>
      </c>
      <c r="K32" s="38">
        <v>172041.777</v>
      </c>
      <c r="L32" s="38">
        <v>143933.63</v>
      </c>
      <c r="M32" s="38">
        <v>139804.43400000001</v>
      </c>
      <c r="N32" s="38">
        <v>135673.23300000001</v>
      </c>
      <c r="O32" s="38">
        <v>135673.23300000001</v>
      </c>
      <c r="P32" s="38">
        <v>125529.458</v>
      </c>
      <c r="Q32" s="38">
        <v>134083.78</v>
      </c>
      <c r="R32" s="38">
        <v>141903.18599999999</v>
      </c>
      <c r="S32" s="38">
        <v>169501.5</v>
      </c>
      <c r="T32" s="38">
        <v>169501.5</v>
      </c>
      <c r="U32" s="38">
        <v>159964.95199999999</v>
      </c>
      <c r="V32" s="38">
        <v>179773.25399999999</v>
      </c>
      <c r="W32" s="38">
        <v>148014.72099999999</v>
      </c>
      <c r="X32" s="38">
        <v>148615.16699999999</v>
      </c>
      <c r="Y32" s="38">
        <v>148615.16699999999</v>
      </c>
      <c r="Z32" s="38">
        <v>154267</v>
      </c>
      <c r="AA32" s="38">
        <v>150279.071</v>
      </c>
      <c r="AB32" s="38">
        <v>134064</v>
      </c>
      <c r="AC32" s="217">
        <v>138719</v>
      </c>
      <c r="AD32" s="217">
        <v>138719</v>
      </c>
      <c r="AE32" s="217">
        <f t="shared" si="0"/>
        <v>138719</v>
      </c>
      <c r="AF32" s="38">
        <v>130544</v>
      </c>
      <c r="AG32" s="38">
        <v>101987</v>
      </c>
      <c r="AH32" s="38">
        <v>79963</v>
      </c>
      <c r="AI32" s="38">
        <v>27795</v>
      </c>
      <c r="AJ32" s="217">
        <f t="shared" si="1"/>
        <v>27795</v>
      </c>
      <c r="AK32" s="38">
        <v>27532</v>
      </c>
      <c r="AL32" s="38">
        <v>27872</v>
      </c>
      <c r="AM32" s="38">
        <v>27990</v>
      </c>
      <c r="AN32" s="38">
        <v>485765</v>
      </c>
      <c r="AO32" s="217">
        <v>485765</v>
      </c>
      <c r="AP32" s="38">
        <v>497239</v>
      </c>
      <c r="AQ32" s="38">
        <v>449353</v>
      </c>
      <c r="AR32" s="38">
        <v>56096</v>
      </c>
      <c r="AS32" s="38">
        <v>119874</v>
      </c>
      <c r="AT32" s="217">
        <v>119874</v>
      </c>
      <c r="AU32" s="38">
        <v>49353</v>
      </c>
      <c r="AV32" s="38">
        <v>52512</v>
      </c>
      <c r="AW32" s="38">
        <v>86478</v>
      </c>
      <c r="AX32" s="344">
        <v>125569</v>
      </c>
      <c r="AY32" s="344">
        <v>125569</v>
      </c>
      <c r="AZ32" s="38">
        <v>120483</v>
      </c>
      <c r="BA32" s="38">
        <v>92593</v>
      </c>
      <c r="BB32" s="367">
        <v>87753</v>
      </c>
      <c r="BC32" s="367">
        <v>84240</v>
      </c>
      <c r="BD32" s="367">
        <v>84240</v>
      </c>
      <c r="BE32" s="381">
        <v>109159</v>
      </c>
      <c r="BF32" s="381">
        <v>61808</v>
      </c>
    </row>
    <row r="33" spans="2:58">
      <c r="B33" s="4" t="s">
        <v>55</v>
      </c>
      <c r="E33" s="155" t="s">
        <v>220</v>
      </c>
      <c r="F33" s="38">
        <v>87401.058000000005</v>
      </c>
      <c r="G33" s="38">
        <v>108624.448</v>
      </c>
      <c r="H33" s="38">
        <v>121175.03200000001</v>
      </c>
      <c r="I33" s="38">
        <v>92945.563999999998</v>
      </c>
      <c r="J33" s="38">
        <v>92945.563999999998</v>
      </c>
      <c r="K33" s="38">
        <v>85229.547000000006</v>
      </c>
      <c r="L33" s="38">
        <v>101000.417</v>
      </c>
      <c r="M33" s="38">
        <v>105521.565</v>
      </c>
      <c r="N33" s="38">
        <v>149079.60800000001</v>
      </c>
      <c r="O33" s="38">
        <v>149079.60800000001</v>
      </c>
      <c r="P33" s="38">
        <v>133654.402</v>
      </c>
      <c r="Q33" s="38">
        <v>130717.78200000001</v>
      </c>
      <c r="R33" s="38">
        <v>117873.02</v>
      </c>
      <c r="S33" s="38">
        <v>196110.12899999999</v>
      </c>
      <c r="T33" s="38">
        <v>196110.12899999999</v>
      </c>
      <c r="U33" s="38">
        <v>124598.32799999999</v>
      </c>
      <c r="V33" s="38">
        <v>179576.80600000001</v>
      </c>
      <c r="W33" s="38">
        <v>147814.11300000001</v>
      </c>
      <c r="X33" s="38">
        <v>204722.71900000001</v>
      </c>
      <c r="Y33" s="38">
        <v>204723</v>
      </c>
      <c r="Z33" s="38">
        <v>201851</v>
      </c>
      <c r="AA33" s="38">
        <v>220723.71300000002</v>
      </c>
      <c r="AB33" s="38">
        <v>198949</v>
      </c>
      <c r="AC33" s="217">
        <v>262094</v>
      </c>
      <c r="AD33" s="38">
        <v>0</v>
      </c>
      <c r="AE33" s="38">
        <f t="shared" si="0"/>
        <v>0</v>
      </c>
      <c r="AF33" s="38">
        <v>0</v>
      </c>
      <c r="AG33" s="38">
        <v>0</v>
      </c>
      <c r="AH33" s="38">
        <v>0</v>
      </c>
      <c r="AI33" s="38">
        <v>0</v>
      </c>
      <c r="AJ33" s="38">
        <f>AI33</f>
        <v>0</v>
      </c>
      <c r="AK33" s="38">
        <f>AJ33</f>
        <v>0</v>
      </c>
      <c r="AL33" s="38">
        <v>0</v>
      </c>
      <c r="AM33" s="38">
        <v>0</v>
      </c>
      <c r="AN33" s="38">
        <v>0</v>
      </c>
      <c r="AO33" s="38">
        <v>0</v>
      </c>
      <c r="AP33" s="38">
        <v>0</v>
      </c>
      <c r="AQ33" s="38">
        <v>0</v>
      </c>
      <c r="AR33" s="38">
        <v>0</v>
      </c>
      <c r="AS33" s="38">
        <v>0</v>
      </c>
      <c r="AT33" s="38">
        <v>0</v>
      </c>
      <c r="AU33" s="38">
        <v>0</v>
      </c>
      <c r="AV33" s="38">
        <v>0</v>
      </c>
      <c r="AW33" s="38">
        <v>0</v>
      </c>
      <c r="AX33" s="38">
        <v>0</v>
      </c>
      <c r="AY33" s="38">
        <v>0</v>
      </c>
      <c r="AZ33" s="38">
        <v>0</v>
      </c>
      <c r="BA33" s="38">
        <v>0</v>
      </c>
      <c r="BB33" s="368">
        <v>0</v>
      </c>
      <c r="BC33" s="368">
        <v>0</v>
      </c>
      <c r="BD33" s="368">
        <v>0</v>
      </c>
      <c r="BE33" s="368">
        <v>0</v>
      </c>
      <c r="BF33" s="368">
        <v>0</v>
      </c>
    </row>
    <row r="34" spans="2:58">
      <c r="B34" s="4" t="s">
        <v>308</v>
      </c>
      <c r="E34" s="155" t="s">
        <v>220</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38">
        <f t="shared" si="0"/>
        <v>198539</v>
      </c>
      <c r="AF34" s="38">
        <v>119806</v>
      </c>
      <c r="AG34" s="38">
        <v>98380</v>
      </c>
      <c r="AH34" s="38">
        <v>102233</v>
      </c>
      <c r="AI34" s="38">
        <v>88821</v>
      </c>
      <c r="AJ34" s="38">
        <f>AI34</f>
        <v>88821</v>
      </c>
      <c r="AK34" s="38">
        <v>97683</v>
      </c>
      <c r="AL34" s="38">
        <v>99078</v>
      </c>
      <c r="AM34" s="38">
        <v>95485</v>
      </c>
      <c r="AN34" s="38">
        <v>329503</v>
      </c>
      <c r="AO34" s="38">
        <v>329503</v>
      </c>
      <c r="AP34" s="38">
        <v>113331</v>
      </c>
      <c r="AQ34" s="38">
        <v>91347</v>
      </c>
      <c r="AR34" s="38">
        <v>141521</v>
      </c>
      <c r="AS34" s="38">
        <v>109137</v>
      </c>
      <c r="AT34" s="38">
        <v>109137</v>
      </c>
      <c r="AU34" s="38">
        <v>127653</v>
      </c>
      <c r="AV34" s="38">
        <v>162066</v>
      </c>
      <c r="AW34" s="38">
        <v>147574</v>
      </c>
      <c r="AX34" s="344">
        <v>157257</v>
      </c>
      <c r="AY34" s="344">
        <v>157257</v>
      </c>
      <c r="AZ34" s="38">
        <v>137083</v>
      </c>
      <c r="BA34" s="38">
        <v>158505</v>
      </c>
      <c r="BB34" s="367">
        <v>160507</v>
      </c>
      <c r="BC34" s="367">
        <v>180754</v>
      </c>
      <c r="BD34" s="367">
        <v>180754</v>
      </c>
      <c r="BE34" s="381">
        <v>151487</v>
      </c>
      <c r="BF34" s="381">
        <v>192267</v>
      </c>
    </row>
    <row r="35" spans="2:58">
      <c r="B35" s="4" t="s">
        <v>307</v>
      </c>
      <c r="E35" s="155" t="s">
        <v>220</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38">
        <f t="shared" si="0"/>
        <v>63555</v>
      </c>
      <c r="AF35" s="38">
        <v>66058</v>
      </c>
      <c r="AG35" s="38">
        <v>60104</v>
      </c>
      <c r="AH35" s="38">
        <v>46489</v>
      </c>
      <c r="AI35" s="38">
        <v>57071</v>
      </c>
      <c r="AJ35" s="38">
        <f>AI35</f>
        <v>57071</v>
      </c>
      <c r="AK35" s="38">
        <v>262978</v>
      </c>
      <c r="AL35" s="38">
        <v>117619</v>
      </c>
      <c r="AM35" s="38">
        <v>103795</v>
      </c>
      <c r="AN35" s="38">
        <v>76614</v>
      </c>
      <c r="AO35" s="38">
        <v>76614</v>
      </c>
      <c r="AP35" s="38">
        <v>91360</v>
      </c>
      <c r="AQ35" s="38">
        <v>159391</v>
      </c>
      <c r="AR35" s="38">
        <v>66893</v>
      </c>
      <c r="AS35" s="38">
        <v>57057</v>
      </c>
      <c r="AT35" s="38">
        <v>57057</v>
      </c>
      <c r="AU35" s="38">
        <v>81909</v>
      </c>
      <c r="AV35" s="38">
        <v>87500</v>
      </c>
      <c r="AW35" s="38">
        <v>73812</v>
      </c>
      <c r="AX35" s="344">
        <v>74870</v>
      </c>
      <c r="AY35" s="344">
        <v>74870</v>
      </c>
      <c r="AZ35" s="38">
        <v>146789</v>
      </c>
      <c r="BA35" s="38">
        <v>94991</v>
      </c>
      <c r="BB35" s="367">
        <v>86018</v>
      </c>
      <c r="BC35" s="368">
        <v>63528</v>
      </c>
      <c r="BD35" s="368">
        <v>63528</v>
      </c>
      <c r="BE35" s="381">
        <v>72474</v>
      </c>
      <c r="BF35" s="381">
        <v>65000</v>
      </c>
    </row>
    <row r="36" spans="2:58">
      <c r="B36" s="4" t="s">
        <v>56</v>
      </c>
      <c r="E36" s="155" t="s">
        <v>220</v>
      </c>
      <c r="F36" s="38">
        <v>382910.7</v>
      </c>
      <c r="G36" s="38">
        <v>398480.39600000001</v>
      </c>
      <c r="H36" s="38">
        <v>436743.12</v>
      </c>
      <c r="I36" s="38">
        <v>768576.61899999995</v>
      </c>
      <c r="J36" s="38">
        <v>768576.61899999995</v>
      </c>
      <c r="K36" s="38">
        <v>546490.55299999996</v>
      </c>
      <c r="L36" s="38">
        <v>1499562.7490000001</v>
      </c>
      <c r="M36" s="38">
        <v>834845.48699999996</v>
      </c>
      <c r="N36" s="38">
        <v>878438.35</v>
      </c>
      <c r="O36" s="38">
        <v>878438.35</v>
      </c>
      <c r="P36" s="38">
        <v>444453.27899999998</v>
      </c>
      <c r="Q36" s="38">
        <v>933671.46299999999</v>
      </c>
      <c r="R36" s="38">
        <v>951044.68400000001</v>
      </c>
      <c r="S36" s="38">
        <v>1263987.456</v>
      </c>
      <c r="T36" s="38">
        <v>1263987.456</v>
      </c>
      <c r="U36" s="38">
        <v>1126674.1640000001</v>
      </c>
      <c r="V36" s="38">
        <v>1851930.4140000001</v>
      </c>
      <c r="W36" s="38">
        <v>1545413.3810000001</v>
      </c>
      <c r="X36" s="38">
        <v>1539452.8419999999</v>
      </c>
      <c r="Y36" s="38">
        <v>1539452.8419999999</v>
      </c>
      <c r="Z36" s="38">
        <v>837390</v>
      </c>
      <c r="AA36" s="38">
        <v>899329.78800000006</v>
      </c>
      <c r="AB36" s="38">
        <v>786715</v>
      </c>
      <c r="AC36" s="217">
        <v>1064452</v>
      </c>
      <c r="AD36" s="217">
        <v>1064452</v>
      </c>
      <c r="AE36" s="217">
        <f t="shared" si="0"/>
        <v>1064452</v>
      </c>
      <c r="AF36" s="38">
        <v>1229628</v>
      </c>
      <c r="AG36" s="38">
        <v>956742</v>
      </c>
      <c r="AH36" s="38">
        <v>1203017</v>
      </c>
      <c r="AI36" s="38">
        <v>1145864</v>
      </c>
      <c r="AJ36" s="217">
        <f>AI36</f>
        <v>1145864</v>
      </c>
      <c r="AK36" s="38">
        <v>1174256</v>
      </c>
      <c r="AL36" s="38">
        <v>1444944</v>
      </c>
      <c r="AM36" s="38">
        <v>1186057</v>
      </c>
      <c r="AN36" s="38">
        <v>975849</v>
      </c>
      <c r="AO36" s="217">
        <v>975849</v>
      </c>
      <c r="AP36" s="38">
        <v>1056598</v>
      </c>
      <c r="AQ36" s="38">
        <v>973258</v>
      </c>
      <c r="AR36" s="38">
        <v>1373733</v>
      </c>
      <c r="AS36" s="38">
        <v>762817</v>
      </c>
      <c r="AT36" s="217">
        <v>762817</v>
      </c>
      <c r="AU36" s="38">
        <v>970639</v>
      </c>
      <c r="AV36" s="38">
        <v>1069826</v>
      </c>
      <c r="AW36" s="38">
        <v>1266462</v>
      </c>
      <c r="AX36" s="344">
        <v>1050873</v>
      </c>
      <c r="AY36" s="344">
        <v>1050873</v>
      </c>
      <c r="AZ36" s="38">
        <v>837294</v>
      </c>
      <c r="BA36" s="38">
        <v>1691809</v>
      </c>
      <c r="BB36" s="367">
        <v>1263331</v>
      </c>
      <c r="BC36" s="367">
        <v>1216451</v>
      </c>
      <c r="BD36" s="367">
        <v>1216451</v>
      </c>
      <c r="BE36" s="381">
        <v>1789319</v>
      </c>
      <c r="BF36" s="381">
        <v>1800627</v>
      </c>
    </row>
    <row r="37" spans="2:58">
      <c r="B37" s="28"/>
      <c r="C37" s="28"/>
      <c r="D37" s="28"/>
      <c r="E37" s="156"/>
      <c r="F37" s="36">
        <f t="shared" ref="F37:I37" si="8">SUM(F27:F36)</f>
        <v>1763829.2289999998</v>
      </c>
      <c r="G37" s="36">
        <f t="shared" si="8"/>
        <v>1725114.176</v>
      </c>
      <c r="H37" s="36">
        <f t="shared" si="8"/>
        <v>2199940.4200000004</v>
      </c>
      <c r="I37" s="36">
        <f t="shared" si="8"/>
        <v>2305699.2860000003</v>
      </c>
      <c r="J37" s="150">
        <f>SUM(J27:J36)</f>
        <v>2305699.2860000003</v>
      </c>
      <c r="K37" s="36">
        <f t="shared" ref="K37:N37" si="9">SUM(K27:K36)</f>
        <v>2146106.3289999999</v>
      </c>
      <c r="L37" s="36">
        <f t="shared" si="9"/>
        <v>2983213.1770000001</v>
      </c>
      <c r="M37" s="36">
        <f t="shared" si="9"/>
        <v>2873506.6770000001</v>
      </c>
      <c r="N37" s="36">
        <f t="shared" si="9"/>
        <v>2867626.3</v>
      </c>
      <c r="O37" s="150">
        <f>SUM(O27:O36)</f>
        <v>2867626.3</v>
      </c>
      <c r="P37" s="36">
        <f t="shared" ref="P37:Z37" si="10">SUM(P27:P36)</f>
        <v>2720145.0310000004</v>
      </c>
      <c r="Q37" s="36">
        <f t="shared" si="10"/>
        <v>3461822.9099999997</v>
      </c>
      <c r="R37" s="36">
        <f t="shared" si="10"/>
        <v>3641348.1729999995</v>
      </c>
      <c r="S37" s="36">
        <f t="shared" si="10"/>
        <v>4092516.8430000003</v>
      </c>
      <c r="T37" s="150">
        <f t="shared" si="10"/>
        <v>4092515.8619999997</v>
      </c>
      <c r="U37" s="36">
        <f t="shared" si="10"/>
        <v>2980209.074</v>
      </c>
      <c r="V37" s="36">
        <f t="shared" si="10"/>
        <v>3725238.8250000002</v>
      </c>
      <c r="W37" s="36">
        <f t="shared" si="10"/>
        <v>3332450.0239999997</v>
      </c>
      <c r="X37" s="36">
        <f t="shared" si="10"/>
        <v>3205191.108</v>
      </c>
      <c r="Y37" s="150">
        <f t="shared" si="10"/>
        <v>3205191.3889999995</v>
      </c>
      <c r="Z37" s="36">
        <f t="shared" si="10"/>
        <v>3074974</v>
      </c>
      <c r="AA37" s="36">
        <f>SUM(AA27:AA36)+1</f>
        <v>2780845.3829999999</v>
      </c>
      <c r="AB37" s="36">
        <v>2540450</v>
      </c>
      <c r="AC37" s="165">
        <f>SUM(AC27:AC36)</f>
        <v>2632307</v>
      </c>
      <c r="AD37" s="165">
        <f>SUM(AD27:AD36)</f>
        <v>2632307</v>
      </c>
      <c r="AE37" s="166">
        <f t="shared" si="0"/>
        <v>2632307</v>
      </c>
      <c r="AF37" s="36">
        <f t="shared" ref="AF37" si="11">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c r="AR37" s="165">
        <v>3269971</v>
      </c>
      <c r="AS37" s="165">
        <v>3134849</v>
      </c>
      <c r="AT37" s="166">
        <v>3134849</v>
      </c>
      <c r="AU37" s="166">
        <v>3281125</v>
      </c>
      <c r="AV37" s="166">
        <f>SUM(AV27:AV36)</f>
        <v>3033016</v>
      </c>
      <c r="AW37" s="166">
        <v>3488227</v>
      </c>
      <c r="AX37" s="166">
        <f>SUM(AX27:AX36)</f>
        <v>3436857</v>
      </c>
      <c r="AY37" s="166">
        <f>SUM(AY27:AY36)</f>
        <v>3436857</v>
      </c>
      <c r="AZ37" s="166">
        <f t="shared" ref="AZ37" si="12">SUM(AZ27:AZ36)</f>
        <v>3730896</v>
      </c>
      <c r="BA37" s="166">
        <f t="shared" ref="BA37:BF37" si="13">SUM(BA27:BA36)</f>
        <v>3784091</v>
      </c>
      <c r="BB37" s="166">
        <f t="shared" si="13"/>
        <v>3917883</v>
      </c>
      <c r="BC37" s="166">
        <f t="shared" si="13"/>
        <v>4005165</v>
      </c>
      <c r="BD37" s="166">
        <f t="shared" si="13"/>
        <v>4005165</v>
      </c>
      <c r="BE37" s="166">
        <f t="shared" si="13"/>
        <v>4387259</v>
      </c>
      <c r="BF37" s="166">
        <f t="shared" si="13"/>
        <v>4481014</v>
      </c>
    </row>
    <row r="38" spans="2:58">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8"/>
      <c r="AF38" s="218"/>
      <c r="AG38" s="38"/>
      <c r="AH38" s="38"/>
      <c r="AI38" s="38"/>
      <c r="AJ38" s="218"/>
      <c r="AK38" s="38"/>
      <c r="AL38" s="38"/>
      <c r="AO38" s="218"/>
      <c r="AT38" s="218"/>
      <c r="AX38" s="344"/>
      <c r="AY38" s="344"/>
    </row>
    <row r="39" spans="2:58">
      <c r="B39" s="4" t="s">
        <v>57</v>
      </c>
      <c r="E39" s="155" t="s">
        <v>220</v>
      </c>
      <c r="F39" s="38">
        <v>42975.133999999998</v>
      </c>
      <c r="G39" s="38">
        <v>2100861.17</v>
      </c>
      <c r="H39" s="38">
        <v>3069813.8280000002</v>
      </c>
      <c r="I39" s="38">
        <v>1081908.5619999999</v>
      </c>
      <c r="J39" s="38">
        <v>1081908.5619999999</v>
      </c>
      <c r="K39" s="38">
        <v>1171187.4580000001</v>
      </c>
      <c r="L39" s="38">
        <v>1105663.5490000001</v>
      </c>
      <c r="M39" s="38">
        <v>1138641.9750000001</v>
      </c>
      <c r="N39" s="38">
        <v>1058794.0759999999</v>
      </c>
      <c r="O39" s="38">
        <v>1058794.0759999999</v>
      </c>
      <c r="P39" s="38">
        <v>1034895.829</v>
      </c>
      <c r="Q39" s="38">
        <v>1012925.35</v>
      </c>
      <c r="R39" s="38">
        <v>1092556.3489999999</v>
      </c>
      <c r="S39" s="38">
        <v>24904.588</v>
      </c>
      <c r="T39" s="38">
        <v>24904.588</v>
      </c>
      <c r="U39" s="38">
        <v>1097236.689</v>
      </c>
      <c r="V39" s="38">
        <v>18272.019</v>
      </c>
      <c r="W39" s="38">
        <v>105237.37300000001</v>
      </c>
      <c r="X39" s="38">
        <v>61759.624000000003</v>
      </c>
      <c r="Y39" s="38">
        <v>61759.624000000003</v>
      </c>
      <c r="Z39" s="38">
        <v>2491</v>
      </c>
      <c r="AA39" s="38">
        <v>29529.187000000002</v>
      </c>
      <c r="AB39" s="38">
        <v>29301</v>
      </c>
      <c r="AC39" s="217">
        <v>7604</v>
      </c>
      <c r="AD39" s="217">
        <v>7604</v>
      </c>
      <c r="AE39" s="217">
        <f t="shared" si="0"/>
        <v>7604</v>
      </c>
      <c r="AF39" s="38">
        <v>7648</v>
      </c>
      <c r="AG39" s="38">
        <v>7557</v>
      </c>
      <c r="AH39" s="38">
        <v>5274</v>
      </c>
      <c r="AI39" s="38">
        <v>46518</v>
      </c>
      <c r="AJ39" s="217">
        <f t="shared" si="1"/>
        <v>46518</v>
      </c>
      <c r="AK39" s="38">
        <v>5163</v>
      </c>
      <c r="AL39" s="38">
        <v>49408</v>
      </c>
      <c r="AM39" s="38">
        <v>43258</v>
      </c>
      <c r="AN39" s="38">
        <v>795</v>
      </c>
      <c r="AO39" s="217">
        <v>795</v>
      </c>
      <c r="AP39" s="38">
        <v>404</v>
      </c>
      <c r="AQ39" s="38">
        <v>386</v>
      </c>
      <c r="AR39" s="38">
        <v>299</v>
      </c>
      <c r="AS39" s="38">
        <v>459</v>
      </c>
      <c r="AT39" s="217">
        <v>459</v>
      </c>
      <c r="AU39" s="38">
        <v>384</v>
      </c>
      <c r="AV39" s="38">
        <v>384</v>
      </c>
      <c r="AW39" s="38">
        <v>373</v>
      </c>
      <c r="AX39" s="38">
        <v>180</v>
      </c>
      <c r="AY39" s="38">
        <v>180</v>
      </c>
      <c r="AZ39" s="38">
        <v>177</v>
      </c>
      <c r="BA39" s="4">
        <v>177</v>
      </c>
      <c r="BB39" s="367">
        <v>167</v>
      </c>
      <c r="BC39" s="4">
        <v>505</v>
      </c>
      <c r="BD39" s="4">
        <v>505</v>
      </c>
      <c r="BE39" s="381">
        <v>2354</v>
      </c>
      <c r="BF39" s="381">
        <v>500</v>
      </c>
    </row>
    <row r="40" spans="2:58">
      <c r="B40" s="27"/>
      <c r="C40" s="27"/>
      <c r="D40" s="27"/>
      <c r="E40" s="116" t="s">
        <v>220</v>
      </c>
      <c r="F40" s="43">
        <f t="shared" ref="F40:I40" si="14">SUM(F37:F39)</f>
        <v>1806804.3629999999</v>
      </c>
      <c r="G40" s="43">
        <f t="shared" si="14"/>
        <v>3825975.3459999999</v>
      </c>
      <c r="H40" s="43">
        <f t="shared" si="14"/>
        <v>5269754.2480000006</v>
      </c>
      <c r="I40" s="43">
        <f t="shared" si="14"/>
        <v>3387607.8480000002</v>
      </c>
      <c r="J40" s="152">
        <f>SUM(J37:J39)</f>
        <v>3387607.8480000002</v>
      </c>
      <c r="K40" s="43">
        <f t="shared" ref="K40:N40" si="15">SUM(K37:K39)</f>
        <v>3317293.787</v>
      </c>
      <c r="L40" s="43">
        <f t="shared" si="15"/>
        <v>4088876.7260000003</v>
      </c>
      <c r="M40" s="43">
        <f t="shared" si="15"/>
        <v>4012148.6520000002</v>
      </c>
      <c r="N40" s="43">
        <f t="shared" si="15"/>
        <v>3926420.3759999997</v>
      </c>
      <c r="O40" s="152">
        <f>SUM(O37:O39)</f>
        <v>3926420.3759999997</v>
      </c>
      <c r="P40" s="43">
        <f t="shared" ref="P40:S40" si="16">SUM(P37:P39)</f>
        <v>3755040.8600000003</v>
      </c>
      <c r="Q40" s="43">
        <f t="shared" si="16"/>
        <v>4474748.26</v>
      </c>
      <c r="R40" s="43">
        <f t="shared" si="16"/>
        <v>4733904.5219999999</v>
      </c>
      <c r="S40" s="43">
        <f t="shared" si="16"/>
        <v>4117421.4310000003</v>
      </c>
      <c r="T40" s="152">
        <v>4117421</v>
      </c>
      <c r="U40" s="43">
        <f t="shared" ref="U40:Z40" si="17">SUM(U37:U39)</f>
        <v>4077445.7630000003</v>
      </c>
      <c r="V40" s="43">
        <f t="shared" si="17"/>
        <v>3743510.844</v>
      </c>
      <c r="W40" s="43">
        <f t="shared" si="17"/>
        <v>3437687.3969999999</v>
      </c>
      <c r="X40" s="43">
        <f t="shared" si="17"/>
        <v>3266950.7319999998</v>
      </c>
      <c r="Y40" s="152">
        <f t="shared" si="17"/>
        <v>3266951.0129999993</v>
      </c>
      <c r="Z40" s="43">
        <f t="shared" si="17"/>
        <v>3077465</v>
      </c>
      <c r="AA40" s="43">
        <f>SUM(AA37:AA39)-1</f>
        <v>2810373.57</v>
      </c>
      <c r="AB40" s="43">
        <f>SUM(AB37:AB39)</f>
        <v>2569751</v>
      </c>
      <c r="AC40" s="169">
        <f>SUM(AC37:AC39)</f>
        <v>2639911</v>
      </c>
      <c r="AD40" s="43">
        <f>AD37+AD39</f>
        <v>2639911</v>
      </c>
      <c r="AE40" s="170">
        <f t="shared" si="0"/>
        <v>2639911</v>
      </c>
      <c r="AF40" s="43">
        <f t="shared" ref="AF40" si="18">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c r="AR40" s="43">
        <v>3270270</v>
      </c>
      <c r="AS40" s="43">
        <v>3135308</v>
      </c>
      <c r="AT40" s="170">
        <v>3135308</v>
      </c>
      <c r="AU40" s="152">
        <v>3281509</v>
      </c>
      <c r="AV40" s="152">
        <v>3033400</v>
      </c>
      <c r="AW40" s="152">
        <v>3488600</v>
      </c>
      <c r="AX40" s="152">
        <v>3437037</v>
      </c>
      <c r="AY40" s="152">
        <v>3437037</v>
      </c>
      <c r="AZ40" s="152">
        <f>AZ39+AZ37</f>
        <v>3731073</v>
      </c>
      <c r="BA40" s="152">
        <v>3784268</v>
      </c>
      <c r="BB40" s="152">
        <f>BB39+BB37</f>
        <v>3918050</v>
      </c>
      <c r="BC40" s="152">
        <f>BC39+BC37</f>
        <v>4005670</v>
      </c>
      <c r="BD40" s="152">
        <f>BD39+BD37</f>
        <v>4005670</v>
      </c>
      <c r="BE40" s="152">
        <f>BE39+BE37</f>
        <v>4389613</v>
      </c>
      <c r="BF40" s="152">
        <f>BF39+BF37</f>
        <v>4481514</v>
      </c>
    </row>
    <row r="41" spans="2:58">
      <c r="B41" s="29" t="s">
        <v>58</v>
      </c>
      <c r="C41" s="27"/>
      <c r="D41" s="27"/>
      <c r="E41" s="116" t="s">
        <v>220</v>
      </c>
      <c r="F41" s="43">
        <f t="shared" ref="F41:I41" si="19">SUM(F25,F40)</f>
        <v>8579827.9350000005</v>
      </c>
      <c r="G41" s="43">
        <f t="shared" si="19"/>
        <v>8748097.3609999996</v>
      </c>
      <c r="H41" s="43">
        <f t="shared" si="19"/>
        <v>11122820.243000001</v>
      </c>
      <c r="I41" s="43">
        <f t="shared" si="19"/>
        <v>10709657.658</v>
      </c>
      <c r="J41" s="152">
        <f>SUM(J25,J40)</f>
        <v>10709657.658</v>
      </c>
      <c r="K41" s="43">
        <f t="shared" ref="K41:N41" si="20">SUM(K25,K40)</f>
        <v>10844011.187999999</v>
      </c>
      <c r="L41" s="43">
        <f t="shared" si="20"/>
        <v>11742326.267999999</v>
      </c>
      <c r="M41" s="43">
        <f t="shared" si="20"/>
        <v>11737571.711999999</v>
      </c>
      <c r="N41" s="43">
        <f t="shared" si="20"/>
        <v>11883077.27</v>
      </c>
      <c r="O41" s="152">
        <f>SUM(O25,O40)</f>
        <v>11883077.27</v>
      </c>
      <c r="P41" s="43">
        <f t="shared" ref="P41:Z41" si="21">SUM(P25,P40)</f>
        <v>11621006.669</v>
      </c>
      <c r="Q41" s="43">
        <f t="shared" si="21"/>
        <v>12590653.599999998</v>
      </c>
      <c r="R41" s="43">
        <f t="shared" si="21"/>
        <v>13492041.516000001</v>
      </c>
      <c r="S41" s="43">
        <f t="shared" si="21"/>
        <v>13549958.200999999</v>
      </c>
      <c r="T41" s="152">
        <f t="shared" si="21"/>
        <v>13549957.77</v>
      </c>
      <c r="U41" s="43">
        <f t="shared" si="21"/>
        <v>12688112.464000002</v>
      </c>
      <c r="V41" s="43">
        <f t="shared" si="21"/>
        <v>13599704.341</v>
      </c>
      <c r="W41" s="43">
        <f t="shared" si="21"/>
        <v>13793534.264999999</v>
      </c>
      <c r="X41" s="43">
        <v>14015280.846999999</v>
      </c>
      <c r="Y41" s="152">
        <f t="shared" si="21"/>
        <v>14015279.846999999</v>
      </c>
      <c r="Z41" s="43">
        <f t="shared" si="21"/>
        <v>14010343</v>
      </c>
      <c r="AA41" s="43">
        <f>SUM(AA25,AA40)+1</f>
        <v>13880886.09</v>
      </c>
      <c r="AB41" s="43">
        <f>SUM(AB25,AB40)</f>
        <v>13920547</v>
      </c>
      <c r="AC41" s="169">
        <f>SUM(AC25,AC40)</f>
        <v>14081915</v>
      </c>
      <c r="AD41" s="43">
        <f>AD40+AD25</f>
        <v>14081915</v>
      </c>
      <c r="AE41" s="170">
        <f t="shared" si="0"/>
        <v>14081915</v>
      </c>
      <c r="AF41" s="43">
        <f t="shared" ref="AF41" si="22">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c r="AR41" s="43">
        <v>17079319</v>
      </c>
      <c r="AS41" s="43">
        <v>16650763</v>
      </c>
      <c r="AT41" s="170">
        <v>16650763</v>
      </c>
      <c r="AU41" s="152">
        <v>16747032</v>
      </c>
      <c r="AV41" s="152">
        <v>16426522</v>
      </c>
      <c r="AW41" s="152">
        <v>17600464</v>
      </c>
      <c r="AX41" s="152">
        <v>16942712</v>
      </c>
      <c r="AY41" s="152">
        <v>16942712</v>
      </c>
      <c r="AZ41" s="152">
        <f t="shared" ref="AZ41:BE41" si="23">AZ40+AZ25</f>
        <v>17095891</v>
      </c>
      <c r="BA41" s="152">
        <f t="shared" si="23"/>
        <v>17565144</v>
      </c>
      <c r="BB41" s="152">
        <f t="shared" si="23"/>
        <v>17760109</v>
      </c>
      <c r="BC41" s="152">
        <f t="shared" si="23"/>
        <v>18934647</v>
      </c>
      <c r="BD41" s="152">
        <f t="shared" si="23"/>
        <v>18934647</v>
      </c>
      <c r="BE41" s="152">
        <f t="shared" si="23"/>
        <v>18836041</v>
      </c>
      <c r="BF41" s="152">
        <f t="shared" ref="BF41" si="24">BF40+BF25</f>
        <v>19053866</v>
      </c>
    </row>
    <row r="42" spans="2:58">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8"/>
      <c r="AF42" s="218"/>
      <c r="AG42" s="38"/>
      <c r="AH42" s="38"/>
      <c r="AI42" s="38"/>
      <c r="AJ42" s="218"/>
      <c r="AK42" s="38"/>
      <c r="AL42" s="38"/>
      <c r="AX42" s="344"/>
      <c r="AY42" s="344"/>
    </row>
    <row r="43" spans="2:58">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8"/>
      <c r="AF43" s="218"/>
      <c r="AG43" s="38"/>
      <c r="AH43" s="38"/>
      <c r="AI43" s="38"/>
      <c r="AJ43" s="218"/>
      <c r="AK43" s="38"/>
      <c r="AL43" s="38"/>
      <c r="AX43" s="344"/>
      <c r="AY43" s="344"/>
    </row>
    <row r="44" spans="2:58">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8"/>
      <c r="AF44" s="218"/>
      <c r="AG44" s="38"/>
      <c r="AH44" s="38"/>
      <c r="AI44" s="38"/>
      <c r="AJ44" s="218"/>
      <c r="AK44" s="38"/>
      <c r="AL44" s="38"/>
      <c r="AX44" s="344"/>
      <c r="AY44" s="344"/>
    </row>
    <row r="45" spans="2:58">
      <c r="B45" s="4" t="s">
        <v>61</v>
      </c>
      <c r="E45" s="155" t="s">
        <v>220</v>
      </c>
      <c r="F45" s="38">
        <v>557072.34</v>
      </c>
      <c r="G45" s="38">
        <v>696363.44499999995</v>
      </c>
      <c r="H45" s="38">
        <v>696363.44499999995</v>
      </c>
      <c r="I45" s="38">
        <v>696363.44499999995</v>
      </c>
      <c r="J45" s="38">
        <v>696363.44499999995</v>
      </c>
      <c r="K45" s="38">
        <v>696363.44499999995</v>
      </c>
      <c r="L45" s="38">
        <v>696376.625</v>
      </c>
      <c r="M45" s="38">
        <v>696376.625</v>
      </c>
      <c r="N45" s="38">
        <v>696376.625</v>
      </c>
      <c r="O45" s="38">
        <v>696376.625</v>
      </c>
      <c r="P45" s="38">
        <v>709344.505</v>
      </c>
      <c r="Q45" s="38">
        <v>709344.505</v>
      </c>
      <c r="R45" s="38">
        <v>709344.505</v>
      </c>
      <c r="S45" s="38">
        <v>709344.505</v>
      </c>
      <c r="T45" s="38">
        <v>709344.505</v>
      </c>
      <c r="U45" s="38">
        <v>709344.505</v>
      </c>
      <c r="V45" s="38">
        <v>916540.54500000004</v>
      </c>
      <c r="W45" s="38">
        <v>916540.54500000004</v>
      </c>
      <c r="X45" s="38">
        <v>916540.54500000004</v>
      </c>
      <c r="Y45" s="38">
        <v>916540.54500000004</v>
      </c>
      <c r="Z45" s="38">
        <v>916541</v>
      </c>
      <c r="AA45" s="38">
        <v>916540.54499999993</v>
      </c>
      <c r="AB45" s="38">
        <v>916540.54499999993</v>
      </c>
      <c r="AC45" s="217">
        <v>916541</v>
      </c>
      <c r="AD45" s="217">
        <v>916541</v>
      </c>
      <c r="AE45" s="217">
        <f t="shared" si="0"/>
        <v>916541</v>
      </c>
      <c r="AF45" s="38">
        <v>916541</v>
      </c>
      <c r="AG45" s="38">
        <v>916541</v>
      </c>
      <c r="AH45" s="38">
        <v>916541</v>
      </c>
      <c r="AI45" s="38">
        <v>916541</v>
      </c>
      <c r="AJ45" s="217">
        <f t="shared" si="1"/>
        <v>916541</v>
      </c>
      <c r="AK45" s="38">
        <v>916541</v>
      </c>
      <c r="AL45" s="38">
        <v>916541</v>
      </c>
      <c r="AM45" s="38">
        <v>916541</v>
      </c>
      <c r="AN45" s="38">
        <v>916541</v>
      </c>
      <c r="AO45" s="217">
        <v>916541</v>
      </c>
      <c r="AP45" s="38">
        <v>916541</v>
      </c>
      <c r="AQ45" s="38">
        <v>916541</v>
      </c>
      <c r="AR45" s="38">
        <v>916541</v>
      </c>
      <c r="AS45" s="38">
        <v>916541</v>
      </c>
      <c r="AT45" s="217">
        <v>916541</v>
      </c>
      <c r="AU45" s="38">
        <v>916541</v>
      </c>
      <c r="AV45" s="38">
        <v>916541</v>
      </c>
      <c r="AW45" s="38">
        <v>916541</v>
      </c>
      <c r="AX45" s="344">
        <v>916541</v>
      </c>
      <c r="AY45" s="344">
        <v>916541</v>
      </c>
      <c r="AZ45" s="38">
        <v>916541</v>
      </c>
      <c r="BA45" s="38">
        <v>916541</v>
      </c>
      <c r="BB45" s="368">
        <v>916541</v>
      </c>
      <c r="BC45" s="368">
        <v>916541</v>
      </c>
      <c r="BD45" s="368">
        <v>916541</v>
      </c>
      <c r="BE45" s="368">
        <v>916541</v>
      </c>
      <c r="BF45" s="368">
        <v>916541</v>
      </c>
    </row>
    <row r="46" spans="2:58">
      <c r="B46" s="4" t="s">
        <v>62</v>
      </c>
      <c r="E46" s="155" t="s">
        <v>220</v>
      </c>
      <c r="F46" s="38">
        <v>226761.34700000001</v>
      </c>
      <c r="G46" s="38">
        <v>230280.065</v>
      </c>
      <c r="H46" s="38">
        <v>230280.065</v>
      </c>
      <c r="I46" s="38">
        <v>243655.405</v>
      </c>
      <c r="J46" s="38">
        <v>243655.405</v>
      </c>
      <c r="K46" s="38">
        <v>243655.405</v>
      </c>
      <c r="L46" s="38">
        <v>243655.405</v>
      </c>
      <c r="M46" s="38">
        <v>243655.405</v>
      </c>
      <c r="N46" s="38">
        <v>243655.405</v>
      </c>
      <c r="O46" s="38">
        <v>243655.405</v>
      </c>
      <c r="P46" s="38">
        <v>230687.52499999999</v>
      </c>
      <c r="Q46" s="38">
        <v>241883.16</v>
      </c>
      <c r="R46" s="38">
        <v>243866.38500000001</v>
      </c>
      <c r="S46" s="38">
        <v>243876.41</v>
      </c>
      <c r="T46" s="38">
        <v>243876.41</v>
      </c>
      <c r="U46" s="38">
        <v>247855.174</v>
      </c>
      <c r="V46" s="38">
        <v>40659.141000000003</v>
      </c>
      <c r="W46" s="38">
        <v>40659.141000000003</v>
      </c>
      <c r="X46" s="38">
        <v>40794.146000000001</v>
      </c>
      <c r="Y46" s="38">
        <v>40794.146000000001</v>
      </c>
      <c r="Z46" s="38">
        <v>40794</v>
      </c>
      <c r="AA46" s="38">
        <v>40794.146000000001</v>
      </c>
      <c r="AB46" s="38">
        <v>40794.146000000001</v>
      </c>
      <c r="AC46" s="217">
        <v>40794</v>
      </c>
      <c r="AD46" s="217">
        <v>40794</v>
      </c>
      <c r="AE46" s="217">
        <f t="shared" si="0"/>
        <v>40794</v>
      </c>
      <c r="AF46" s="38">
        <v>20194</v>
      </c>
      <c r="AG46" s="38">
        <v>24927</v>
      </c>
      <c r="AH46" s="38">
        <v>24927</v>
      </c>
      <c r="AI46" s="38">
        <v>8981</v>
      </c>
      <c r="AJ46" s="217">
        <f t="shared" si="1"/>
        <v>8981</v>
      </c>
      <c r="AK46" s="38">
        <v>8981</v>
      </c>
      <c r="AL46" s="38">
        <v>8981</v>
      </c>
      <c r="AM46" s="38">
        <v>8981</v>
      </c>
      <c r="AN46" s="38">
        <v>1142</v>
      </c>
      <c r="AO46" s="217">
        <v>1142</v>
      </c>
      <c r="AP46" s="38">
        <v>1142</v>
      </c>
      <c r="AQ46" s="38">
        <v>1142</v>
      </c>
      <c r="AR46" s="38">
        <v>1142</v>
      </c>
      <c r="AS46" s="38">
        <v>1142</v>
      </c>
      <c r="AT46" s="217">
        <v>1142</v>
      </c>
      <c r="AU46" s="38">
        <v>1142</v>
      </c>
      <c r="AV46" s="38">
        <v>1142</v>
      </c>
      <c r="AW46" s="38">
        <v>1142</v>
      </c>
      <c r="AX46" s="344">
        <v>1142</v>
      </c>
      <c r="AY46" s="344">
        <v>1142</v>
      </c>
      <c r="AZ46" s="38">
        <v>1142</v>
      </c>
      <c r="BA46" s="38">
        <v>1142</v>
      </c>
      <c r="BB46" s="368">
        <v>1142</v>
      </c>
      <c r="BC46" s="368">
        <v>1142</v>
      </c>
      <c r="BD46" s="368">
        <v>1142</v>
      </c>
      <c r="BE46" s="368">
        <v>1142</v>
      </c>
      <c r="BF46" s="368">
        <v>1142</v>
      </c>
    </row>
    <row r="47" spans="2:58">
      <c r="B47" s="4" t="s">
        <v>63</v>
      </c>
      <c r="E47" s="155" t="s">
        <v>220</v>
      </c>
      <c r="F47" s="38">
        <v>2105.7370000000001</v>
      </c>
      <c r="G47" s="38">
        <v>2105.7370000000001</v>
      </c>
      <c r="H47" s="38">
        <v>2105.7370000000001</v>
      </c>
      <c r="I47" s="38">
        <v>3110.5729999999999</v>
      </c>
      <c r="J47" s="38">
        <v>3110.5729999999999</v>
      </c>
      <c r="K47" s="38">
        <v>1682.1759999999999</v>
      </c>
      <c r="L47" s="38">
        <v>1437.194</v>
      </c>
      <c r="M47" s="38">
        <v>350.72800000000001</v>
      </c>
      <c r="N47" s="38">
        <v>222.07400000000001</v>
      </c>
      <c r="O47" s="38">
        <v>222.07400000000001</v>
      </c>
      <c r="P47" s="38">
        <v>135.292</v>
      </c>
      <c r="Q47" s="38">
        <v>115.19499999999999</v>
      </c>
      <c r="R47" s="38">
        <v>93.894999999999996</v>
      </c>
      <c r="S47" s="38">
        <v>83.185000000000002</v>
      </c>
      <c r="T47" s="38">
        <v>83.185000000000002</v>
      </c>
      <c r="U47" s="38">
        <v>83.185000000000002</v>
      </c>
      <c r="V47" s="38">
        <v>83.185000000000002</v>
      </c>
      <c r="W47" s="38">
        <v>83.185000000000002</v>
      </c>
      <c r="X47" s="38">
        <v>83.185000000000002</v>
      </c>
      <c r="Y47" s="38">
        <v>83.185000000000002</v>
      </c>
      <c r="Z47" s="38">
        <v>83</v>
      </c>
      <c r="AA47" s="38">
        <v>83.184999999999988</v>
      </c>
      <c r="AB47" s="38">
        <v>83.184999999999988</v>
      </c>
      <c r="AC47" s="217">
        <v>83</v>
      </c>
      <c r="AD47" s="217">
        <v>83</v>
      </c>
      <c r="AE47" s="217">
        <f t="shared" si="0"/>
        <v>83</v>
      </c>
      <c r="AF47" s="38">
        <v>83</v>
      </c>
      <c r="AG47" s="38">
        <v>2515</v>
      </c>
      <c r="AH47" s="38">
        <v>416</v>
      </c>
      <c r="AI47" s="38">
        <v>58</v>
      </c>
      <c r="AJ47" s="217">
        <f t="shared" si="1"/>
        <v>58</v>
      </c>
      <c r="AK47" s="38">
        <v>-1180</v>
      </c>
      <c r="AL47" s="38">
        <v>-525</v>
      </c>
      <c r="AM47" s="38">
        <v>-895</v>
      </c>
      <c r="AN47" s="38">
        <v>10113</v>
      </c>
      <c r="AO47" s="217">
        <v>10113</v>
      </c>
      <c r="AP47" s="38">
        <v>1646</v>
      </c>
      <c r="AQ47" s="38">
        <v>-27007</v>
      </c>
      <c r="AR47" s="38">
        <v>-23435</v>
      </c>
      <c r="AS47" s="38">
        <v>-1759</v>
      </c>
      <c r="AT47" s="217">
        <v>-1759</v>
      </c>
      <c r="AU47" s="38">
        <v>-959</v>
      </c>
      <c r="AV47" s="38">
        <v>-771</v>
      </c>
      <c r="AW47" s="217">
        <v>-839</v>
      </c>
      <c r="AX47" s="217">
        <v>-910</v>
      </c>
      <c r="AY47" s="217">
        <v>-910</v>
      </c>
      <c r="AZ47" s="217">
        <v>-756</v>
      </c>
      <c r="BA47" s="38">
        <v>4191</v>
      </c>
      <c r="BB47" s="367">
        <v>2151</v>
      </c>
      <c r="BC47" s="282">
        <v>-2373</v>
      </c>
      <c r="BD47" s="282">
        <v>-2373</v>
      </c>
      <c r="BE47" s="282">
        <v>-163</v>
      </c>
      <c r="BF47" s="282">
        <v>-5273</v>
      </c>
    </row>
    <row r="48" spans="2:58">
      <c r="B48" s="4" t="s">
        <v>64</v>
      </c>
      <c r="E48" s="155" t="s">
        <v>220</v>
      </c>
      <c r="F48" s="38">
        <v>458388.22</v>
      </c>
      <c r="G48" s="38">
        <v>460477.08500000002</v>
      </c>
      <c r="H48" s="38">
        <v>1002724.027</v>
      </c>
      <c r="I48" s="38">
        <v>1405325.7069999999</v>
      </c>
      <c r="J48" s="38">
        <v>1405325.7069999999</v>
      </c>
      <c r="K48" s="38">
        <v>1444364.7050000001</v>
      </c>
      <c r="L48" s="38">
        <v>1404771.135</v>
      </c>
      <c r="M48" s="38">
        <v>1380549.5</v>
      </c>
      <c r="N48" s="38">
        <v>1372771.5209999999</v>
      </c>
      <c r="O48" s="38">
        <v>1372771.5209999999</v>
      </c>
      <c r="P48" s="38">
        <v>1255200.263</v>
      </c>
      <c r="Q48" s="38">
        <v>1265037.452</v>
      </c>
      <c r="R48" s="38">
        <v>1367877.96</v>
      </c>
      <c r="S48" s="38">
        <v>1295091.189</v>
      </c>
      <c r="T48" s="38">
        <v>1295091.189</v>
      </c>
      <c r="U48" s="38">
        <v>1196371.7169999999</v>
      </c>
      <c r="V48" s="38">
        <v>1357178.4129999999</v>
      </c>
      <c r="W48" s="38">
        <v>1568867.237</v>
      </c>
      <c r="X48" s="38">
        <v>1764108.4639999999</v>
      </c>
      <c r="Y48" s="38">
        <v>1764108.4639999999</v>
      </c>
      <c r="Z48" s="38">
        <v>1723884</v>
      </c>
      <c r="AA48" s="38">
        <v>1728943.2859999998</v>
      </c>
      <c r="AB48" s="38">
        <v>1801906</v>
      </c>
      <c r="AC48" s="217">
        <v>1731747</v>
      </c>
      <c r="AD48" s="217">
        <v>1731747</v>
      </c>
      <c r="AE48" s="217">
        <f t="shared" si="0"/>
        <v>1731747</v>
      </c>
      <c r="AF48" s="38">
        <v>2373377</v>
      </c>
      <c r="AG48" s="38">
        <v>1932166</v>
      </c>
      <c r="AH48" s="38">
        <v>2209778</v>
      </c>
      <c r="AI48" s="38">
        <v>2146035</v>
      </c>
      <c r="AJ48" s="217">
        <f t="shared" si="1"/>
        <v>2146035</v>
      </c>
      <c r="AK48" s="38">
        <v>2187336</v>
      </c>
      <c r="AL48" s="38">
        <v>2219418</v>
      </c>
      <c r="AM48" s="38">
        <v>2196499</v>
      </c>
      <c r="AN48" s="38">
        <v>2260533</v>
      </c>
      <c r="AO48" s="217">
        <v>2260533</v>
      </c>
      <c r="AP48" s="38">
        <v>2635748</v>
      </c>
      <c r="AQ48" s="38">
        <v>2690703</v>
      </c>
      <c r="AR48" s="38">
        <v>2937278</v>
      </c>
      <c r="AS48" s="38">
        <v>4209612</v>
      </c>
      <c r="AT48" s="217">
        <v>4209612</v>
      </c>
      <c r="AU48" s="38">
        <v>4048322</v>
      </c>
      <c r="AV48" s="38">
        <v>4058869</v>
      </c>
      <c r="AW48" s="38">
        <v>4402302</v>
      </c>
      <c r="AX48" s="344">
        <v>4090281</v>
      </c>
      <c r="AY48" s="344">
        <v>4090281</v>
      </c>
      <c r="AZ48" s="38">
        <v>3978758</v>
      </c>
      <c r="BA48" s="38">
        <v>4348993</v>
      </c>
      <c r="BB48" s="367">
        <v>4486818</v>
      </c>
      <c r="BC48" s="367">
        <v>5132868</v>
      </c>
      <c r="BD48" s="367">
        <v>5132868</v>
      </c>
      <c r="BE48" s="367">
        <v>4825835</v>
      </c>
      <c r="BF48" s="367">
        <v>5037577</v>
      </c>
    </row>
    <row r="49" spans="2:58">
      <c r="B49" s="4" t="s">
        <v>65</v>
      </c>
      <c r="E49" s="155" t="s">
        <v>220</v>
      </c>
      <c r="F49" s="38">
        <v>2638694.6850000001</v>
      </c>
      <c r="G49" s="38">
        <v>2672777.1630000002</v>
      </c>
      <c r="H49" s="38">
        <v>2757068.0430000001</v>
      </c>
      <c r="I49" s="38">
        <v>2988542.7540000002</v>
      </c>
      <c r="J49" s="38">
        <v>2988542.7540000002</v>
      </c>
      <c r="K49" s="38">
        <v>3005140.0419999999</v>
      </c>
      <c r="L49" s="38">
        <v>3042143.6979999999</v>
      </c>
      <c r="M49" s="38">
        <v>3059300.7940000002</v>
      </c>
      <c r="N49" s="38">
        <v>3163685.193</v>
      </c>
      <c r="O49" s="38">
        <v>3163685.193</v>
      </c>
      <c r="P49" s="38">
        <v>3264457.3429999999</v>
      </c>
      <c r="Q49" s="38">
        <v>3355330.9180000001</v>
      </c>
      <c r="R49" s="38">
        <v>3482727.8760000002</v>
      </c>
      <c r="S49" s="38">
        <v>3665191.6680000001</v>
      </c>
      <c r="T49" s="38">
        <v>3665191.6680000001</v>
      </c>
      <c r="U49" s="38">
        <v>3769055.412</v>
      </c>
      <c r="V49" s="38">
        <v>3970124.111</v>
      </c>
      <c r="W49" s="38">
        <v>4253588.3770000003</v>
      </c>
      <c r="X49" s="38">
        <v>4341062.3480000002</v>
      </c>
      <c r="Y49" s="38">
        <v>4341063</v>
      </c>
      <c r="Z49" s="38">
        <v>4640790</v>
      </c>
      <c r="AA49" s="38">
        <v>4909271.0159999998</v>
      </c>
      <c r="AB49" s="38">
        <v>5112633</v>
      </c>
      <c r="AC49" s="217">
        <v>5469236</v>
      </c>
      <c r="AD49" s="217">
        <v>5469236</v>
      </c>
      <c r="AE49" s="217">
        <f t="shared" si="0"/>
        <v>5469236</v>
      </c>
      <c r="AF49" s="38">
        <v>5564686</v>
      </c>
      <c r="AG49" s="38">
        <v>5490966</v>
      </c>
      <c r="AH49" s="38">
        <v>5607266</v>
      </c>
      <c r="AI49" s="38">
        <v>5636705</v>
      </c>
      <c r="AJ49" s="217">
        <f t="shared" si="1"/>
        <v>5636705</v>
      </c>
      <c r="AK49" s="38">
        <v>5922711</v>
      </c>
      <c r="AL49" s="38">
        <v>6227728</v>
      </c>
      <c r="AM49" s="38">
        <v>6530919</v>
      </c>
      <c r="AN49" s="38">
        <v>5059634</v>
      </c>
      <c r="AO49" s="217">
        <v>5059634</v>
      </c>
      <c r="AP49" s="38">
        <v>5371139</v>
      </c>
      <c r="AQ49" s="38">
        <v>5414887</v>
      </c>
      <c r="AR49" s="38">
        <v>6087156</v>
      </c>
      <c r="AS49" s="38">
        <v>4809455</v>
      </c>
      <c r="AT49" s="217">
        <v>4809455</v>
      </c>
      <c r="AU49" s="38">
        <v>5091189</v>
      </c>
      <c r="AV49" s="38">
        <v>5039664</v>
      </c>
      <c r="AW49" s="38">
        <v>5480777</v>
      </c>
      <c r="AX49" s="344">
        <v>5486747</v>
      </c>
      <c r="AY49" s="344">
        <v>5486747</v>
      </c>
      <c r="AZ49" s="38">
        <v>5495182</v>
      </c>
      <c r="BA49" s="38">
        <v>5450058</v>
      </c>
      <c r="BB49" s="367">
        <v>5758923</v>
      </c>
      <c r="BC49" s="367">
        <v>5985894</v>
      </c>
      <c r="BD49" s="367">
        <v>5985894</v>
      </c>
      <c r="BE49" s="367">
        <v>6182575</v>
      </c>
      <c r="BF49" s="367">
        <v>6219180</v>
      </c>
    </row>
    <row r="50" spans="2:58">
      <c r="B50" s="30" t="s">
        <v>66</v>
      </c>
      <c r="C50" s="28"/>
      <c r="D50" s="28"/>
      <c r="E50" s="156" t="s">
        <v>220</v>
      </c>
      <c r="F50" s="36">
        <f t="shared" ref="F50:I50" si="25">SUM(F45:F49)</f>
        <v>3883022.3289999999</v>
      </c>
      <c r="G50" s="36">
        <f t="shared" si="25"/>
        <v>4062003.4950000001</v>
      </c>
      <c r="H50" s="36">
        <f t="shared" si="25"/>
        <v>4688541.3169999998</v>
      </c>
      <c r="I50" s="36">
        <f t="shared" si="25"/>
        <v>5336997.8839999996</v>
      </c>
      <c r="J50" s="150">
        <f>SUM(J45:J49)</f>
        <v>5336997.8839999996</v>
      </c>
      <c r="K50" s="36">
        <f t="shared" ref="K50:N50" si="26">SUM(K45:K49)</f>
        <v>5391205.773</v>
      </c>
      <c r="L50" s="36">
        <f t="shared" si="26"/>
        <v>5388384.057</v>
      </c>
      <c r="M50" s="36">
        <f t="shared" si="26"/>
        <v>5380233.0520000001</v>
      </c>
      <c r="N50" s="36">
        <f t="shared" si="26"/>
        <v>5476710.818</v>
      </c>
      <c r="O50" s="150">
        <f>SUM(O45:O49)</f>
        <v>5476710.818</v>
      </c>
      <c r="P50" s="36">
        <f t="shared" ref="P50:AC50" si="27">SUM(P45:P49)</f>
        <v>5459824.9279999994</v>
      </c>
      <c r="Q50" s="36">
        <f t="shared" si="27"/>
        <v>5571711.2300000004</v>
      </c>
      <c r="R50" s="36">
        <f t="shared" si="27"/>
        <v>5803910.6210000003</v>
      </c>
      <c r="S50" s="36">
        <f t="shared" si="27"/>
        <v>5913586.9570000004</v>
      </c>
      <c r="T50" s="150">
        <f t="shared" si="27"/>
        <v>5913586.9570000004</v>
      </c>
      <c r="U50" s="36">
        <f t="shared" si="27"/>
        <v>5922709.9930000007</v>
      </c>
      <c r="V50" s="36">
        <f t="shared" si="27"/>
        <v>6284585.3949999996</v>
      </c>
      <c r="W50" s="36">
        <f t="shared" si="27"/>
        <v>6779738.4850000003</v>
      </c>
      <c r="X50" s="36">
        <f t="shared" si="27"/>
        <v>7062588.6880000001</v>
      </c>
      <c r="Y50" s="150">
        <f t="shared" si="27"/>
        <v>7062589.3399999999</v>
      </c>
      <c r="Z50" s="36">
        <f t="shared" si="27"/>
        <v>7322092</v>
      </c>
      <c r="AA50" s="36">
        <f t="shared" si="27"/>
        <v>7595632.1779999994</v>
      </c>
      <c r="AB50" s="36">
        <f t="shared" si="27"/>
        <v>7871956.8760000002</v>
      </c>
      <c r="AC50" s="165">
        <f t="shared" si="27"/>
        <v>8158401</v>
      </c>
      <c r="AD50" s="165">
        <f>SUM(AD45:AD49)</f>
        <v>8158401</v>
      </c>
      <c r="AE50" s="166">
        <f t="shared" si="0"/>
        <v>8158401</v>
      </c>
      <c r="AF50" s="36">
        <f t="shared" ref="AF50" si="28">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c r="AR50" s="36">
        <v>9918682</v>
      </c>
      <c r="AS50" s="36">
        <v>9934991</v>
      </c>
      <c r="AT50" s="166">
        <v>9934991</v>
      </c>
      <c r="AU50" s="150">
        <v>10056235</v>
      </c>
      <c r="AV50" s="150">
        <v>10015445</v>
      </c>
      <c r="AW50" s="150">
        <v>10799923</v>
      </c>
      <c r="AX50" s="150">
        <f>SUM(AX45:AX49)</f>
        <v>10493801</v>
      </c>
      <c r="AY50" s="150">
        <f>SUM(AY45:AY49)</f>
        <v>10493801</v>
      </c>
      <c r="AZ50" s="150">
        <f>SUM(AZ45:AZ49)</f>
        <v>10390867</v>
      </c>
      <c r="BA50" s="150">
        <f>SUM(BA45:BA49)</f>
        <v>10720925</v>
      </c>
      <c r="BB50" s="150">
        <f>SUM(BB45:BB49)</f>
        <v>11165575</v>
      </c>
      <c r="BC50" s="150">
        <f t="shared" ref="BC50:BF50" si="29">SUM(BC45:BC49)</f>
        <v>12034072</v>
      </c>
      <c r="BD50" s="150">
        <f t="shared" si="29"/>
        <v>12034072</v>
      </c>
      <c r="BE50" s="150">
        <f t="shared" si="29"/>
        <v>11925930</v>
      </c>
      <c r="BF50" s="150">
        <f t="shared" si="29"/>
        <v>12169167</v>
      </c>
    </row>
    <row r="51" spans="2:58">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8"/>
      <c r="AF51" s="218"/>
      <c r="AG51" s="38"/>
      <c r="AH51" s="38"/>
      <c r="AI51" s="38"/>
      <c r="AJ51" s="218"/>
      <c r="AK51" s="38"/>
      <c r="AL51" s="38"/>
      <c r="AO51" s="218"/>
      <c r="AT51" s="218"/>
      <c r="AX51" s="344"/>
      <c r="AY51" s="344"/>
    </row>
    <row r="52" spans="2:58">
      <c r="B52" s="4" t="s">
        <v>67</v>
      </c>
      <c r="E52" s="155" t="s">
        <v>220</v>
      </c>
      <c r="F52" s="38">
        <v>556031.32200000004</v>
      </c>
      <c r="G52" s="38">
        <v>545305.647</v>
      </c>
      <c r="H52" s="38">
        <v>660104.55599999998</v>
      </c>
      <c r="I52" s="38">
        <v>753179.91299999994</v>
      </c>
      <c r="J52" s="38">
        <v>753179.91299999994</v>
      </c>
      <c r="K52" s="38">
        <v>765973.24199999997</v>
      </c>
      <c r="L52" s="38">
        <v>773886.08600000001</v>
      </c>
      <c r="M52" s="38">
        <v>801330.11300000001</v>
      </c>
      <c r="N52" s="38">
        <v>801560.09699999995</v>
      </c>
      <c r="O52" s="38">
        <v>801560.09699999995</v>
      </c>
      <c r="P52" s="38">
        <v>788589.25899999996</v>
      </c>
      <c r="Q52" s="38">
        <v>813004.50300000003</v>
      </c>
      <c r="R52" s="38">
        <v>866662.24300000002</v>
      </c>
      <c r="S52" s="38">
        <v>870017.90099999995</v>
      </c>
      <c r="T52" s="38">
        <v>870017.90099999995</v>
      </c>
      <c r="U52" s="38">
        <v>171385.08199999999</v>
      </c>
      <c r="V52" s="38">
        <v>162297.77100000001</v>
      </c>
      <c r="W52" s="38">
        <v>158564.31099999999</v>
      </c>
      <c r="X52" s="38">
        <v>80479.625</v>
      </c>
      <c r="Y52" s="38">
        <v>80479.625</v>
      </c>
      <c r="Z52" s="38">
        <v>79233</v>
      </c>
      <c r="AA52" s="38">
        <v>75738.148000000001</v>
      </c>
      <c r="AB52" s="38">
        <v>39675</v>
      </c>
      <c r="AC52" s="217">
        <v>38255</v>
      </c>
      <c r="AD52" s="217">
        <v>38255</v>
      </c>
      <c r="AE52" s="217">
        <f t="shared" si="0"/>
        <v>38255</v>
      </c>
      <c r="AF52" s="38">
        <v>21479</v>
      </c>
      <c r="AG52" s="38">
        <v>-49429</v>
      </c>
      <c r="AH52" s="38">
        <v>-52869</v>
      </c>
      <c r="AI52" s="38">
        <v>-71641</v>
      </c>
      <c r="AJ52" s="217">
        <f t="shared" si="1"/>
        <v>-71641</v>
      </c>
      <c r="AK52" s="38">
        <v>-72236</v>
      </c>
      <c r="AL52" s="38">
        <v>-72116</v>
      </c>
      <c r="AM52" s="38">
        <v>-77530</v>
      </c>
      <c r="AN52" s="38">
        <v>-89282</v>
      </c>
      <c r="AO52" s="217">
        <v>-89282</v>
      </c>
      <c r="AP52" s="217">
        <v>-113393</v>
      </c>
      <c r="AQ52" s="217">
        <v>-70007</v>
      </c>
      <c r="AR52" s="217">
        <v>-51790</v>
      </c>
      <c r="AS52" s="217">
        <v>-61541</v>
      </c>
      <c r="AT52" s="217">
        <v>-61541</v>
      </c>
      <c r="AU52" s="217">
        <v>-55719</v>
      </c>
      <c r="AV52" s="217">
        <v>-97460</v>
      </c>
      <c r="AW52" s="217">
        <v>-85216</v>
      </c>
      <c r="AX52" s="344">
        <v>-99404</v>
      </c>
      <c r="AY52" s="344">
        <v>-99404</v>
      </c>
      <c r="AZ52" s="217">
        <v>-100721</v>
      </c>
      <c r="BA52" s="217">
        <v>-110583</v>
      </c>
      <c r="BB52" s="217">
        <v>-112606</v>
      </c>
      <c r="BC52" s="217">
        <v>-109788</v>
      </c>
      <c r="BD52" s="217">
        <v>-109788</v>
      </c>
      <c r="BE52" s="217">
        <v>-113991</v>
      </c>
      <c r="BF52" s="217">
        <v>-115016</v>
      </c>
    </row>
    <row r="53" spans="2:58">
      <c r="B53" s="29" t="s">
        <v>68</v>
      </c>
      <c r="C53" s="27"/>
      <c r="D53" s="27"/>
      <c r="E53" s="116" t="s">
        <v>220</v>
      </c>
      <c r="F53" s="43">
        <f t="shared" ref="F53:I53" si="30">SUM(F50:F52)</f>
        <v>4439053.6509999996</v>
      </c>
      <c r="G53" s="43">
        <f t="shared" si="30"/>
        <v>4607309.142</v>
      </c>
      <c r="H53" s="43">
        <f t="shared" si="30"/>
        <v>5348645.8729999997</v>
      </c>
      <c r="I53" s="43">
        <f t="shared" si="30"/>
        <v>6090177.7969999993</v>
      </c>
      <c r="J53" s="152">
        <f>SUM(J50:J52)</f>
        <v>6090177.7969999993</v>
      </c>
      <c r="K53" s="43">
        <f t="shared" ref="K53:N53" si="31">SUM(K50:K52)</f>
        <v>6157179.0149999997</v>
      </c>
      <c r="L53" s="43">
        <f t="shared" si="31"/>
        <v>6162270.1430000002</v>
      </c>
      <c r="M53" s="43">
        <f t="shared" si="31"/>
        <v>6181563.165</v>
      </c>
      <c r="N53" s="43">
        <f t="shared" si="31"/>
        <v>6278270.915</v>
      </c>
      <c r="O53" s="152">
        <f>SUM(O50:O52)</f>
        <v>6278270.915</v>
      </c>
      <c r="P53" s="43">
        <f t="shared" ref="P53:AB53" si="32">SUM(P50:P52)</f>
        <v>6248414.186999999</v>
      </c>
      <c r="Q53" s="43">
        <f t="shared" si="32"/>
        <v>6384715.7330000009</v>
      </c>
      <c r="R53" s="43">
        <f t="shared" si="32"/>
        <v>6670572.8640000001</v>
      </c>
      <c r="S53" s="43">
        <f t="shared" si="32"/>
        <v>6783604.858</v>
      </c>
      <c r="T53" s="152">
        <f t="shared" si="32"/>
        <v>6783604.858</v>
      </c>
      <c r="U53" s="43">
        <f t="shared" si="32"/>
        <v>6094095.0750000011</v>
      </c>
      <c r="V53" s="43">
        <f t="shared" si="32"/>
        <v>6446883.1659999993</v>
      </c>
      <c r="W53" s="43">
        <f t="shared" si="32"/>
        <v>6938302.7960000001</v>
      </c>
      <c r="X53" s="43">
        <f t="shared" si="32"/>
        <v>7143068.3130000001</v>
      </c>
      <c r="Y53" s="152">
        <f t="shared" si="32"/>
        <v>7143068.9649999999</v>
      </c>
      <c r="Z53" s="43">
        <f t="shared" si="32"/>
        <v>7401325</v>
      </c>
      <c r="AA53" s="43">
        <f t="shared" si="32"/>
        <v>7671370.3259999994</v>
      </c>
      <c r="AB53" s="43">
        <f t="shared" si="32"/>
        <v>7911631.8760000002</v>
      </c>
      <c r="AC53" s="169">
        <f>SUM(AC50:AC52)</f>
        <v>8196656</v>
      </c>
      <c r="AD53" s="169">
        <f>SUM(AD50:AD52)</f>
        <v>8196656</v>
      </c>
      <c r="AE53" s="170">
        <f t="shared" si="0"/>
        <v>8196656</v>
      </c>
      <c r="AF53" s="43">
        <f t="shared" ref="AF53" si="33">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c r="AR53" s="43">
        <v>9866892</v>
      </c>
      <c r="AS53" s="43">
        <v>9873450</v>
      </c>
      <c r="AT53" s="170">
        <v>9873450</v>
      </c>
      <c r="AU53" s="152">
        <v>10000516</v>
      </c>
      <c r="AV53" s="152">
        <v>9917985</v>
      </c>
      <c r="AW53" s="152">
        <v>10714707</v>
      </c>
      <c r="AX53" s="152">
        <v>10394397</v>
      </c>
      <c r="AY53" s="152">
        <v>10394397</v>
      </c>
      <c r="AZ53" s="152">
        <f>AZ50+AZ52</f>
        <v>10290146</v>
      </c>
      <c r="BA53" s="152">
        <f>BA50+BA52</f>
        <v>10610342</v>
      </c>
      <c r="BB53" s="152">
        <f>BB50+BB52</f>
        <v>11052969</v>
      </c>
      <c r="BC53" s="152">
        <f t="shared" ref="BC53:BF53" si="34">BC50+BC52</f>
        <v>11924284</v>
      </c>
      <c r="BD53" s="152">
        <f t="shared" si="34"/>
        <v>11924284</v>
      </c>
      <c r="BE53" s="152">
        <f t="shared" si="34"/>
        <v>11811939</v>
      </c>
      <c r="BF53" s="152">
        <f t="shared" si="34"/>
        <v>12054151</v>
      </c>
    </row>
    <row r="54" spans="2:58">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8"/>
      <c r="AF54" s="218"/>
      <c r="AG54" s="38"/>
      <c r="AH54" s="38"/>
      <c r="AI54" s="38"/>
      <c r="AJ54" s="218"/>
      <c r="AK54" s="38"/>
      <c r="AL54" s="38"/>
      <c r="AX54" s="344"/>
      <c r="AY54" s="344"/>
    </row>
    <row r="55" spans="2:58">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8"/>
      <c r="AF55" s="218"/>
      <c r="AG55" s="38"/>
      <c r="AH55" s="38"/>
      <c r="AI55" s="38"/>
      <c r="AJ55" s="218"/>
      <c r="AK55" s="38"/>
      <c r="AL55" s="38"/>
      <c r="AX55" s="344"/>
      <c r="AY55" s="344"/>
    </row>
    <row r="56" spans="2:58">
      <c r="B56" s="4" t="s">
        <v>70</v>
      </c>
      <c r="E56" s="155" t="s">
        <v>220</v>
      </c>
      <c r="F56" s="38">
        <v>2498207.54</v>
      </c>
      <c r="G56" s="38">
        <v>2557542.6290000002</v>
      </c>
      <c r="H56" s="38">
        <v>3581815.9470000002</v>
      </c>
      <c r="I56" s="38">
        <v>2932323.037</v>
      </c>
      <c r="J56" s="38">
        <v>2932323.037</v>
      </c>
      <c r="K56" s="38">
        <v>2919223.6069999998</v>
      </c>
      <c r="L56" s="38">
        <v>2846213.014</v>
      </c>
      <c r="M56" s="38">
        <v>2776322.9649999999</v>
      </c>
      <c r="N56" s="38">
        <v>2706101.321</v>
      </c>
      <c r="O56" s="38">
        <v>2706101.321</v>
      </c>
      <c r="P56" s="38">
        <v>2551813.94</v>
      </c>
      <c r="Q56" s="38">
        <v>3559110.31</v>
      </c>
      <c r="R56" s="38">
        <v>3487490.8870000001</v>
      </c>
      <c r="S56" s="38">
        <v>3417111.8590000002</v>
      </c>
      <c r="T56" s="38">
        <v>3417111.8590000002</v>
      </c>
      <c r="U56" s="38">
        <v>3249486.5819999999</v>
      </c>
      <c r="V56" s="38">
        <v>3606783.9180000001</v>
      </c>
      <c r="W56" s="38">
        <v>3642219.8250000002</v>
      </c>
      <c r="X56" s="38">
        <v>3822647.6140000001</v>
      </c>
      <c r="Y56" s="38">
        <v>3822647.6140000001</v>
      </c>
      <c r="Z56" s="38">
        <v>3711336</v>
      </c>
      <c r="AA56" s="38">
        <v>3709470.986</v>
      </c>
      <c r="AB56" s="38">
        <v>3736522</v>
      </c>
      <c r="AC56" s="217">
        <v>3584076</v>
      </c>
      <c r="AD56" s="217">
        <v>3584076</v>
      </c>
      <c r="AE56" s="217">
        <f t="shared" si="0"/>
        <v>3584076</v>
      </c>
      <c r="AF56" s="38">
        <v>4093988</v>
      </c>
      <c r="AG56" s="38">
        <v>3586622</v>
      </c>
      <c r="AH56" s="38">
        <v>3779069</v>
      </c>
      <c r="AI56" s="38">
        <v>3716892</v>
      </c>
      <c r="AJ56" s="217">
        <f t="shared" si="1"/>
        <v>3716892</v>
      </c>
      <c r="AK56" s="38">
        <v>3694649</v>
      </c>
      <c r="AL56" s="38">
        <v>3652415</v>
      </c>
      <c r="AM56" s="38">
        <v>3609225</v>
      </c>
      <c r="AN56" s="38">
        <v>3261347</v>
      </c>
      <c r="AO56" s="217">
        <v>3261347</v>
      </c>
      <c r="AP56" s="38">
        <v>3513797</v>
      </c>
      <c r="AQ56" s="38">
        <v>3578712</v>
      </c>
      <c r="AR56" s="38">
        <v>3923143</v>
      </c>
      <c r="AS56" s="38">
        <v>3775891</v>
      </c>
      <c r="AT56" s="217">
        <v>3775891</v>
      </c>
      <c r="AU56" s="38">
        <v>3562726</v>
      </c>
      <c r="AV56" s="38">
        <v>3524351</v>
      </c>
      <c r="AW56" s="38">
        <v>3647106</v>
      </c>
      <c r="AX56" s="38">
        <v>3365736</v>
      </c>
      <c r="AY56" s="38">
        <v>3365736</v>
      </c>
      <c r="AZ56" s="38">
        <v>3552586</v>
      </c>
      <c r="BA56" s="38">
        <v>3680128</v>
      </c>
      <c r="BB56" s="367">
        <v>3383443</v>
      </c>
      <c r="BC56" s="367">
        <v>3644111</v>
      </c>
      <c r="BD56" s="367">
        <v>3644111</v>
      </c>
      <c r="BE56" s="381">
        <v>3535304</v>
      </c>
      <c r="BF56" s="381">
        <v>3385569</v>
      </c>
    </row>
    <row r="57" spans="2:58">
      <c r="B57" s="4" t="s">
        <v>71</v>
      </c>
      <c r="E57" s="155" t="s">
        <v>220</v>
      </c>
      <c r="F57" s="38">
        <v>193102.68299999999</v>
      </c>
      <c r="G57" s="38">
        <v>153566.63699999999</v>
      </c>
      <c r="H57" s="38">
        <v>172242.505</v>
      </c>
      <c r="I57" s="38">
        <v>150427.821</v>
      </c>
      <c r="J57" s="38">
        <v>150427.821</v>
      </c>
      <c r="K57" s="38">
        <v>150809.18599999999</v>
      </c>
      <c r="L57" s="38">
        <v>152702.47399999999</v>
      </c>
      <c r="M57" s="38">
        <v>148871.35999999999</v>
      </c>
      <c r="N57" s="38">
        <v>139371.823</v>
      </c>
      <c r="O57" s="38">
        <v>139371.823</v>
      </c>
      <c r="P57" s="38">
        <v>141566.644</v>
      </c>
      <c r="Q57" s="38">
        <v>144856.432</v>
      </c>
      <c r="R57" s="38">
        <v>150975.23499999999</v>
      </c>
      <c r="S57" s="38">
        <v>203774.48699999999</v>
      </c>
      <c r="T57" s="38">
        <v>203775</v>
      </c>
      <c r="U57" s="38">
        <v>152423.91</v>
      </c>
      <c r="V57" s="38">
        <v>208431.003</v>
      </c>
      <c r="W57" s="38">
        <v>213520.94399999999</v>
      </c>
      <c r="X57" s="38">
        <v>229797.17</v>
      </c>
      <c r="Y57" s="38">
        <v>229797.17</v>
      </c>
      <c r="Z57" s="38">
        <v>235496</v>
      </c>
      <c r="AA57" s="38">
        <v>246000.163</v>
      </c>
      <c r="AB57" s="38">
        <v>252700</v>
      </c>
      <c r="AC57" s="217">
        <v>273589</v>
      </c>
      <c r="AD57" s="217">
        <v>273589</v>
      </c>
      <c r="AE57" s="217">
        <f t="shared" si="0"/>
        <v>273589</v>
      </c>
      <c r="AF57" s="38">
        <v>299239</v>
      </c>
      <c r="AG57" s="38">
        <v>277309</v>
      </c>
      <c r="AH57" s="38">
        <v>292868</v>
      </c>
      <c r="AI57" s="38">
        <v>303154</v>
      </c>
      <c r="AJ57" s="217">
        <f t="shared" si="1"/>
        <v>303154</v>
      </c>
      <c r="AK57" s="38">
        <v>299664</v>
      </c>
      <c r="AL57" s="38">
        <v>307176</v>
      </c>
      <c r="AM57" s="38">
        <v>304603</v>
      </c>
      <c r="AN57" s="38">
        <v>222936</v>
      </c>
      <c r="AO57" s="217">
        <v>222936</v>
      </c>
      <c r="AP57" s="38">
        <v>227079</v>
      </c>
      <c r="AQ57" s="38">
        <v>226274</v>
      </c>
      <c r="AR57" s="38">
        <v>278633</v>
      </c>
      <c r="AS57" s="38">
        <v>276818</v>
      </c>
      <c r="AT57" s="217">
        <v>276818</v>
      </c>
      <c r="AU57" s="38">
        <v>281724</v>
      </c>
      <c r="AV57" s="38">
        <v>231672</v>
      </c>
      <c r="AW57" s="38">
        <v>235522</v>
      </c>
      <c r="AX57" s="38">
        <v>306219</v>
      </c>
      <c r="AY57" s="38">
        <v>306219</v>
      </c>
      <c r="AZ57" s="38">
        <v>300015</v>
      </c>
      <c r="BA57" s="38">
        <v>297580</v>
      </c>
      <c r="BB57" s="367">
        <v>310356</v>
      </c>
      <c r="BC57" s="367">
        <v>308129</v>
      </c>
      <c r="BD57" s="367">
        <v>308129</v>
      </c>
      <c r="BE57" s="381">
        <v>302324</v>
      </c>
      <c r="BF57" s="381">
        <v>307731</v>
      </c>
    </row>
    <row r="58" spans="2:58">
      <c r="B58" s="4" t="s">
        <v>377</v>
      </c>
      <c r="E58" s="155" t="s">
        <v>220</v>
      </c>
      <c r="F58" s="38"/>
      <c r="G58" s="38"/>
      <c r="H58" s="38"/>
      <c r="I58" s="38"/>
      <c r="J58" s="38">
        <v>0</v>
      </c>
      <c r="K58" s="38">
        <v>0</v>
      </c>
      <c r="L58" s="38">
        <v>0</v>
      </c>
      <c r="M58" s="38">
        <v>0</v>
      </c>
      <c r="N58" s="38">
        <v>0</v>
      </c>
      <c r="O58" s="38">
        <v>0</v>
      </c>
      <c r="P58" s="38">
        <v>0</v>
      </c>
      <c r="Q58" s="38">
        <v>0</v>
      </c>
      <c r="R58" s="38">
        <v>0</v>
      </c>
      <c r="S58" s="38">
        <v>0</v>
      </c>
      <c r="T58" s="38">
        <v>0</v>
      </c>
      <c r="U58" s="38">
        <v>0</v>
      </c>
      <c r="V58" s="38">
        <v>0</v>
      </c>
      <c r="W58" s="38">
        <v>0</v>
      </c>
      <c r="X58" s="38">
        <v>0</v>
      </c>
      <c r="Y58" s="38">
        <v>0</v>
      </c>
      <c r="Z58" s="38">
        <v>0</v>
      </c>
      <c r="AA58" s="38">
        <v>0</v>
      </c>
      <c r="AB58" s="38">
        <v>0</v>
      </c>
      <c r="AC58" s="38">
        <v>0</v>
      </c>
      <c r="AD58" s="38">
        <v>0</v>
      </c>
      <c r="AE58" s="38">
        <v>0</v>
      </c>
      <c r="AF58" s="38">
        <v>0</v>
      </c>
      <c r="AG58" s="38">
        <v>0</v>
      </c>
      <c r="AH58" s="38">
        <v>0</v>
      </c>
      <c r="AI58" s="38">
        <v>0</v>
      </c>
      <c r="AJ58" s="38">
        <v>0</v>
      </c>
      <c r="AK58" s="38">
        <v>0</v>
      </c>
      <c r="AL58" s="38">
        <v>0</v>
      </c>
      <c r="AM58" s="38">
        <v>0</v>
      </c>
      <c r="AN58" s="38">
        <v>0</v>
      </c>
      <c r="AO58" s="38">
        <v>0</v>
      </c>
      <c r="AP58" s="38">
        <v>0</v>
      </c>
      <c r="AQ58" s="38">
        <v>0</v>
      </c>
      <c r="AR58" s="38">
        <v>0</v>
      </c>
      <c r="AS58" s="38">
        <v>0</v>
      </c>
      <c r="AT58" s="38">
        <v>0</v>
      </c>
      <c r="AU58" s="38"/>
      <c r="AV58" s="38">
        <v>66546</v>
      </c>
      <c r="AW58" s="38">
        <v>67101</v>
      </c>
      <c r="AX58" s="38">
        <v>70975</v>
      </c>
      <c r="AY58" s="38">
        <v>70975</v>
      </c>
      <c r="AZ58" s="38">
        <v>70986</v>
      </c>
      <c r="BA58" s="38">
        <v>72361</v>
      </c>
      <c r="BB58" s="367">
        <v>75445</v>
      </c>
      <c r="BC58" s="367">
        <v>75999</v>
      </c>
      <c r="BD58" s="367">
        <v>75999</v>
      </c>
      <c r="BE58" s="381">
        <v>75419</v>
      </c>
      <c r="BF58" s="381">
        <v>76220</v>
      </c>
    </row>
    <row r="59" spans="2:58">
      <c r="B59" s="4" t="s">
        <v>72</v>
      </c>
      <c r="E59" s="155" t="s">
        <v>220</v>
      </c>
      <c r="F59" s="38">
        <v>202020.80100000001</v>
      </c>
      <c r="G59" s="38">
        <v>200527.16899999999</v>
      </c>
      <c r="H59" s="38">
        <v>259036.56200000001</v>
      </c>
      <c r="I59" s="38">
        <v>218369.21299999999</v>
      </c>
      <c r="J59" s="38">
        <v>218369.21299999999</v>
      </c>
      <c r="K59" s="38">
        <v>227336.715</v>
      </c>
      <c r="L59" s="38">
        <v>231759.095</v>
      </c>
      <c r="M59" s="38">
        <v>246311.03899999999</v>
      </c>
      <c r="N59" s="38">
        <v>264599.978</v>
      </c>
      <c r="O59" s="38">
        <v>264599.978</v>
      </c>
      <c r="P59" s="38">
        <v>266327.94300000003</v>
      </c>
      <c r="Q59" s="38">
        <v>286073.67700000003</v>
      </c>
      <c r="R59" s="38">
        <v>309999.38400000002</v>
      </c>
      <c r="S59" s="38">
        <v>380738.22499999998</v>
      </c>
      <c r="T59" s="38">
        <v>380738.22499999998</v>
      </c>
      <c r="U59" s="38">
        <v>312831.54499999998</v>
      </c>
      <c r="V59" s="38">
        <v>411455.53700000001</v>
      </c>
      <c r="W59" s="38">
        <v>444753.38500000001</v>
      </c>
      <c r="X59" s="38">
        <v>479597.57900000003</v>
      </c>
      <c r="Y59" s="38">
        <v>479597.57900000003</v>
      </c>
      <c r="Z59" s="38">
        <v>493873</v>
      </c>
      <c r="AA59" s="38">
        <v>515911.77400000003</v>
      </c>
      <c r="AB59" s="38">
        <v>523936</v>
      </c>
      <c r="AC59" s="217">
        <v>509462</v>
      </c>
      <c r="AD59" s="217">
        <v>509462</v>
      </c>
      <c r="AE59" s="217">
        <f t="shared" si="0"/>
        <v>509462</v>
      </c>
      <c r="AF59" s="38">
        <v>589989</v>
      </c>
      <c r="AG59" s="38">
        <v>521360</v>
      </c>
      <c r="AH59" s="38">
        <v>558436</v>
      </c>
      <c r="AI59" s="38">
        <v>555894</v>
      </c>
      <c r="AJ59" s="217">
        <f t="shared" si="1"/>
        <v>555894</v>
      </c>
      <c r="AK59" s="38">
        <v>574238</v>
      </c>
      <c r="AL59" s="38">
        <v>591446</v>
      </c>
      <c r="AM59" s="38">
        <v>599025</v>
      </c>
      <c r="AN59" s="38">
        <v>545763</v>
      </c>
      <c r="AO59" s="217">
        <v>545763</v>
      </c>
      <c r="AP59" s="38">
        <v>631782</v>
      </c>
      <c r="AQ59" s="38">
        <v>660036</v>
      </c>
      <c r="AR59" s="38">
        <v>972909</v>
      </c>
      <c r="AS59" s="38">
        <v>999010</v>
      </c>
      <c r="AT59" s="217">
        <v>999010</v>
      </c>
      <c r="AU59" s="38">
        <v>1006649</v>
      </c>
      <c r="AV59" s="38">
        <v>1072102</v>
      </c>
      <c r="AW59" s="38">
        <v>1174022</v>
      </c>
      <c r="AX59" s="38">
        <v>1126767</v>
      </c>
      <c r="AY59" s="38">
        <v>1126767</v>
      </c>
      <c r="AZ59" s="38">
        <v>1157869</v>
      </c>
      <c r="BA59" s="38">
        <v>1244186</v>
      </c>
      <c r="BB59" s="367">
        <v>1293195</v>
      </c>
      <c r="BC59" s="367">
        <v>1391836</v>
      </c>
      <c r="BD59" s="367">
        <v>1391836</v>
      </c>
      <c r="BE59" s="381">
        <v>1331359</v>
      </c>
      <c r="BF59" s="381">
        <v>1340519</v>
      </c>
    </row>
    <row r="60" spans="2:58">
      <c r="B60" s="4" t="s">
        <v>73</v>
      </c>
      <c r="E60" s="155" t="s">
        <v>220</v>
      </c>
      <c r="F60" s="38">
        <v>9048.5169999999998</v>
      </c>
      <c r="G60" s="38">
        <v>8879.2690000000002</v>
      </c>
      <c r="H60" s="38">
        <v>12606.655000000001</v>
      </c>
      <c r="I60" s="38">
        <v>8038.9849999999997</v>
      </c>
      <c r="J60" s="38">
        <v>8038.9849999999997</v>
      </c>
      <c r="K60" s="38">
        <v>8038.9849999999997</v>
      </c>
      <c r="L60" s="38">
        <v>12865.72</v>
      </c>
      <c r="M60" s="38">
        <v>12562.85</v>
      </c>
      <c r="N60" s="38">
        <v>12259.98</v>
      </c>
      <c r="O60" s="38">
        <v>12259.98</v>
      </c>
      <c r="P60" s="38">
        <v>11819.093000000001</v>
      </c>
      <c r="Q60" s="38">
        <v>11488.619000000001</v>
      </c>
      <c r="R60" s="38">
        <v>7641.4470000000001</v>
      </c>
      <c r="S60" s="38">
        <v>10767.165999999999</v>
      </c>
      <c r="T60" s="38">
        <v>0</v>
      </c>
      <c r="U60" s="38">
        <v>11204.645</v>
      </c>
      <c r="V60" s="38">
        <v>11063.374</v>
      </c>
      <c r="W60" s="38">
        <v>12671.64</v>
      </c>
      <c r="X60" s="38">
        <v>11501.379000000001</v>
      </c>
      <c r="Y60" s="38">
        <v>0</v>
      </c>
      <c r="Z60" s="38">
        <v>11014</v>
      </c>
      <c r="AA60" s="38">
        <v>6146.6559999999999</v>
      </c>
      <c r="AB60" s="38">
        <v>17899</v>
      </c>
      <c r="AC60" s="38">
        <v>0</v>
      </c>
      <c r="AD60" s="38">
        <v>0</v>
      </c>
      <c r="AE60" s="38">
        <v>0</v>
      </c>
      <c r="AF60" s="38">
        <v>0</v>
      </c>
      <c r="AG60" s="38">
        <v>0</v>
      </c>
      <c r="AH60" s="38">
        <v>0</v>
      </c>
      <c r="AI60" s="38">
        <v>0</v>
      </c>
      <c r="AJ60" s="38">
        <v>0</v>
      </c>
      <c r="AK60" s="38">
        <v>0</v>
      </c>
      <c r="AL60" s="38"/>
      <c r="AM60" s="38"/>
      <c r="AN60" s="38"/>
      <c r="AO60" s="38">
        <v>0</v>
      </c>
      <c r="AP60" s="38">
        <v>0</v>
      </c>
      <c r="AQ60" s="38">
        <v>0</v>
      </c>
      <c r="AR60" s="38">
        <v>0</v>
      </c>
      <c r="AS60" s="38">
        <v>0</v>
      </c>
      <c r="AT60" s="38">
        <v>0</v>
      </c>
      <c r="AU60" s="38"/>
      <c r="AV60" s="38"/>
      <c r="AW60" s="151">
        <v>0</v>
      </c>
      <c r="AX60" s="38">
        <v>0</v>
      </c>
      <c r="AY60" s="38">
        <v>0</v>
      </c>
      <c r="AZ60" s="38">
        <v>0</v>
      </c>
      <c r="BA60" s="38">
        <v>0</v>
      </c>
      <c r="BB60" s="368">
        <v>0</v>
      </c>
      <c r="BC60" s="368">
        <v>0</v>
      </c>
      <c r="BD60" s="368">
        <v>0</v>
      </c>
      <c r="BE60" s="368">
        <v>0</v>
      </c>
      <c r="BF60" s="368">
        <v>0</v>
      </c>
    </row>
    <row r="61" spans="2:58">
      <c r="B61" s="4" t="s">
        <v>222</v>
      </c>
      <c r="E61" s="155" t="s">
        <v>220</v>
      </c>
      <c r="F61" s="38">
        <v>0</v>
      </c>
      <c r="G61" s="38">
        <v>0</v>
      </c>
      <c r="H61" s="38">
        <v>0</v>
      </c>
      <c r="I61" s="38">
        <v>0</v>
      </c>
      <c r="J61" s="38">
        <v>0</v>
      </c>
      <c r="K61" s="38">
        <v>0</v>
      </c>
      <c r="L61" s="38">
        <v>0</v>
      </c>
      <c r="M61" s="38">
        <v>0</v>
      </c>
      <c r="N61" s="38">
        <v>0</v>
      </c>
      <c r="O61" s="38">
        <v>0</v>
      </c>
      <c r="P61" s="38">
        <v>0</v>
      </c>
      <c r="Q61" s="38">
        <v>0</v>
      </c>
      <c r="R61" s="38">
        <v>0</v>
      </c>
      <c r="S61" s="38">
        <v>0</v>
      </c>
      <c r="T61" s="38">
        <v>5314</v>
      </c>
      <c r="U61" s="38">
        <v>0</v>
      </c>
      <c r="V61" s="38">
        <v>0</v>
      </c>
      <c r="W61" s="38">
        <v>0</v>
      </c>
      <c r="X61" s="38">
        <v>0</v>
      </c>
      <c r="Y61" s="38">
        <v>6550</v>
      </c>
      <c r="Z61" s="38">
        <v>39384</v>
      </c>
      <c r="AA61" s="38">
        <v>38212</v>
      </c>
      <c r="AB61" s="38">
        <v>36123</v>
      </c>
      <c r="AC61" s="217">
        <v>35996</v>
      </c>
      <c r="AD61" s="217">
        <v>35996</v>
      </c>
      <c r="AE61" s="217">
        <f t="shared" si="0"/>
        <v>35996</v>
      </c>
      <c r="AF61" s="38">
        <v>39447</v>
      </c>
      <c r="AG61" s="38">
        <v>33668</v>
      </c>
      <c r="AH61" s="38">
        <v>35195</v>
      </c>
      <c r="AI61" s="38">
        <v>45499</v>
      </c>
      <c r="AJ61" s="217">
        <f t="shared" si="1"/>
        <v>45499</v>
      </c>
      <c r="AK61" s="38">
        <v>43462</v>
      </c>
      <c r="AL61" s="38">
        <v>44591</v>
      </c>
      <c r="AM61" s="38">
        <v>39730</v>
      </c>
      <c r="AN61" s="38">
        <v>36106</v>
      </c>
      <c r="AO61" s="217">
        <v>36106</v>
      </c>
      <c r="AP61" s="38">
        <v>39591</v>
      </c>
      <c r="AQ61" s="38">
        <v>40801</v>
      </c>
      <c r="AR61" s="38">
        <v>58098</v>
      </c>
      <c r="AS61" s="38">
        <v>65872</v>
      </c>
      <c r="AT61" s="217">
        <v>65872</v>
      </c>
      <c r="AU61" s="38">
        <v>66563</v>
      </c>
      <c r="AV61" s="38">
        <v>96147</v>
      </c>
      <c r="AW61" s="38">
        <v>101583</v>
      </c>
      <c r="AX61" s="38">
        <v>87880</v>
      </c>
      <c r="AY61" s="38">
        <v>87880</v>
      </c>
      <c r="AZ61" s="38">
        <v>86105</v>
      </c>
      <c r="BA61" s="38">
        <v>89451</v>
      </c>
      <c r="BB61" s="367">
        <v>91903</v>
      </c>
      <c r="BC61" s="367">
        <v>103334</v>
      </c>
      <c r="BD61" s="367">
        <v>103334</v>
      </c>
      <c r="BE61" s="381">
        <v>102773</v>
      </c>
      <c r="BF61" s="381">
        <v>108953</v>
      </c>
    </row>
    <row r="62" spans="2:58">
      <c r="B62" s="4" t="s">
        <v>76</v>
      </c>
      <c r="E62" s="155" t="s">
        <v>220</v>
      </c>
      <c r="F62" s="38">
        <v>407132.49200000003</v>
      </c>
      <c r="G62" s="38">
        <v>0</v>
      </c>
      <c r="H62" s="38">
        <v>0</v>
      </c>
      <c r="I62" s="38">
        <v>0</v>
      </c>
      <c r="J62" s="38">
        <v>0</v>
      </c>
      <c r="K62" s="38">
        <v>0</v>
      </c>
      <c r="L62" s="38">
        <v>0</v>
      </c>
      <c r="M62" s="38">
        <v>0</v>
      </c>
      <c r="N62" s="38">
        <v>0</v>
      </c>
      <c r="O62" s="38">
        <v>0</v>
      </c>
      <c r="P62" s="38">
        <v>0</v>
      </c>
      <c r="Q62" s="38">
        <v>0</v>
      </c>
      <c r="R62" s="38">
        <v>0</v>
      </c>
      <c r="S62" s="38">
        <v>0</v>
      </c>
      <c r="T62" s="38">
        <v>0</v>
      </c>
      <c r="U62" s="38">
        <v>0</v>
      </c>
      <c r="V62" s="38">
        <v>0</v>
      </c>
      <c r="W62" s="38">
        <v>0</v>
      </c>
      <c r="X62" s="38">
        <v>0</v>
      </c>
      <c r="Y62" s="38">
        <v>0</v>
      </c>
      <c r="Z62" s="38">
        <v>0</v>
      </c>
      <c r="AA62" s="38">
        <v>0</v>
      </c>
      <c r="AB62" s="38">
        <v>0</v>
      </c>
      <c r="AC62" s="38">
        <v>0</v>
      </c>
      <c r="AD62" s="38">
        <v>0</v>
      </c>
      <c r="AE62" s="38">
        <v>0</v>
      </c>
      <c r="AF62" s="38">
        <v>0</v>
      </c>
      <c r="AG62" s="38">
        <v>0</v>
      </c>
      <c r="AH62" s="38">
        <v>0</v>
      </c>
      <c r="AI62" s="38">
        <v>0</v>
      </c>
      <c r="AJ62" s="38">
        <v>0</v>
      </c>
      <c r="AK62" s="38">
        <v>0</v>
      </c>
      <c r="AL62" s="38"/>
      <c r="AM62" s="38"/>
      <c r="AN62" s="38"/>
      <c r="AO62" s="38">
        <v>0</v>
      </c>
      <c r="AP62" s="38">
        <v>0</v>
      </c>
      <c r="AQ62" s="38">
        <v>0</v>
      </c>
      <c r="AR62" s="38">
        <v>0</v>
      </c>
      <c r="AS62" s="38"/>
      <c r="AT62" s="38">
        <v>0</v>
      </c>
      <c r="AU62" s="151">
        <v>0</v>
      </c>
      <c r="AV62" s="151">
        <v>0</v>
      </c>
      <c r="AW62" s="151">
        <v>0</v>
      </c>
      <c r="AX62" s="38">
        <v>0</v>
      </c>
      <c r="AY62" s="38">
        <v>0</v>
      </c>
      <c r="AZ62" s="38">
        <v>0</v>
      </c>
      <c r="BA62" s="38">
        <v>0</v>
      </c>
      <c r="BB62" s="368">
        <v>0</v>
      </c>
      <c r="BC62" s="368">
        <v>0</v>
      </c>
      <c r="BD62" s="368">
        <v>0</v>
      </c>
      <c r="BE62" s="368">
        <v>0</v>
      </c>
      <c r="BF62" s="368">
        <v>0</v>
      </c>
    </row>
    <row r="63" spans="2:58">
      <c r="B63" s="4" t="s">
        <v>74</v>
      </c>
      <c r="E63" s="155" t="s">
        <v>220</v>
      </c>
      <c r="F63" s="38">
        <v>0</v>
      </c>
      <c r="G63" s="38">
        <v>0</v>
      </c>
      <c r="H63" s="38">
        <v>0</v>
      </c>
      <c r="I63" s="38">
        <v>0</v>
      </c>
      <c r="J63" s="38">
        <v>0</v>
      </c>
      <c r="K63" s="38">
        <v>0</v>
      </c>
      <c r="L63" s="38">
        <v>1005079.889</v>
      </c>
      <c r="M63" s="38">
        <v>827246.03799999994</v>
      </c>
      <c r="N63" s="38">
        <v>738572.30599999998</v>
      </c>
      <c r="O63" s="38">
        <v>738572.30599999998</v>
      </c>
      <c r="P63" s="38">
        <v>616794.74899999995</v>
      </c>
      <c r="Q63" s="38">
        <v>553016.93099999998</v>
      </c>
      <c r="R63" s="38">
        <v>504471.93400000001</v>
      </c>
      <c r="S63" s="38">
        <v>581577.50100000005</v>
      </c>
      <c r="T63" s="38">
        <v>581577.50100000005</v>
      </c>
      <c r="U63" s="38">
        <v>557042.50100000005</v>
      </c>
      <c r="V63" s="38">
        <v>596890.00100000005</v>
      </c>
      <c r="W63" s="38">
        <v>544605.00100000005</v>
      </c>
      <c r="X63" s="38">
        <v>480250.00099999999</v>
      </c>
      <c r="Y63" s="38">
        <v>480250.00099999999</v>
      </c>
      <c r="Z63" s="38">
        <v>320298</v>
      </c>
      <c r="AA63" s="38">
        <v>165383.66500000001</v>
      </c>
      <c r="AB63" s="38">
        <v>0</v>
      </c>
      <c r="AC63" s="38">
        <v>0</v>
      </c>
      <c r="AD63" s="38">
        <v>0</v>
      </c>
      <c r="AE63" s="38">
        <v>0</v>
      </c>
      <c r="AF63" s="38">
        <v>0</v>
      </c>
      <c r="AG63" s="38">
        <v>0</v>
      </c>
      <c r="AH63" s="38">
        <v>0</v>
      </c>
      <c r="AI63" s="38">
        <v>0</v>
      </c>
      <c r="AJ63" s="38">
        <v>0</v>
      </c>
      <c r="AK63" s="38">
        <v>0</v>
      </c>
      <c r="AL63" s="38"/>
      <c r="AM63" s="38"/>
      <c r="AN63" s="38"/>
      <c r="AO63" s="38">
        <v>0</v>
      </c>
      <c r="AP63" s="38">
        <v>0</v>
      </c>
      <c r="AQ63" s="38">
        <v>0</v>
      </c>
      <c r="AR63" s="38">
        <v>0</v>
      </c>
      <c r="AS63" s="38"/>
      <c r="AT63" s="38">
        <v>0</v>
      </c>
      <c r="AU63" s="151">
        <v>0</v>
      </c>
      <c r="AV63" s="151">
        <v>0</v>
      </c>
      <c r="AW63" s="151">
        <v>0</v>
      </c>
      <c r="AX63" s="38">
        <v>0</v>
      </c>
      <c r="AY63" s="38">
        <v>0</v>
      </c>
      <c r="AZ63" s="38">
        <v>0</v>
      </c>
      <c r="BA63" s="38">
        <v>0</v>
      </c>
      <c r="BB63" s="368">
        <v>0</v>
      </c>
      <c r="BC63" s="368">
        <v>0</v>
      </c>
      <c r="BD63" s="368">
        <v>0</v>
      </c>
      <c r="BE63" s="368">
        <v>0</v>
      </c>
      <c r="BF63" s="368">
        <v>0</v>
      </c>
    </row>
    <row r="64" spans="2:58">
      <c r="B64" s="4" t="s">
        <v>75</v>
      </c>
      <c r="E64" s="155" t="s">
        <v>220</v>
      </c>
      <c r="F64" s="38">
        <v>12004.419</v>
      </c>
      <c r="G64" s="38">
        <v>11959.93</v>
      </c>
      <c r="H64" s="38">
        <v>14438.494000000001</v>
      </c>
      <c r="I64" s="38">
        <v>21186.312000000002</v>
      </c>
      <c r="J64" s="38">
        <v>21186.312000000002</v>
      </c>
      <c r="K64" s="38">
        <v>21234.32</v>
      </c>
      <c r="L64" s="38">
        <v>27961.668000000001</v>
      </c>
      <c r="M64" s="38">
        <v>47342.366000000002</v>
      </c>
      <c r="N64" s="38">
        <v>52509.205000000002</v>
      </c>
      <c r="O64" s="38">
        <v>52509.205000000002</v>
      </c>
      <c r="P64" s="38">
        <v>49756.315000000002</v>
      </c>
      <c r="Q64" s="38">
        <v>50728.398000000001</v>
      </c>
      <c r="R64" s="38">
        <v>49776.862999999998</v>
      </c>
      <c r="S64" s="38">
        <v>46426.822999999997</v>
      </c>
      <c r="T64" s="38">
        <v>51879</v>
      </c>
      <c r="U64" s="38">
        <v>49129.692999999999</v>
      </c>
      <c r="V64" s="38">
        <v>45713.245999999999</v>
      </c>
      <c r="W64" s="38">
        <v>25118.257000000001</v>
      </c>
      <c r="X64" s="38">
        <v>40261.964999999997</v>
      </c>
      <c r="Y64" s="38">
        <v>45213</v>
      </c>
      <c r="Z64" s="38">
        <v>33082</v>
      </c>
      <c r="AA64" s="38">
        <v>32631</v>
      </c>
      <c r="AB64" s="38">
        <v>31876</v>
      </c>
      <c r="AC64" s="217">
        <v>43694</v>
      </c>
      <c r="AD64" s="38">
        <v>0</v>
      </c>
      <c r="AE64" s="38">
        <v>0</v>
      </c>
      <c r="AF64" s="38">
        <v>0</v>
      </c>
      <c r="AG64" s="38">
        <v>0</v>
      </c>
      <c r="AH64" s="38">
        <v>0</v>
      </c>
      <c r="AI64" s="38">
        <v>0</v>
      </c>
      <c r="AJ64" s="38">
        <v>0</v>
      </c>
      <c r="AK64" s="38">
        <v>0</v>
      </c>
      <c r="AL64" s="38"/>
      <c r="AM64" s="38"/>
      <c r="AN64" s="38"/>
      <c r="AO64" s="38">
        <v>0</v>
      </c>
      <c r="AP64" s="38">
        <v>0</v>
      </c>
      <c r="AQ64" s="38">
        <v>0</v>
      </c>
      <c r="AR64" s="38">
        <v>0</v>
      </c>
      <c r="AS64" s="38"/>
      <c r="AT64" s="38">
        <v>0</v>
      </c>
      <c r="AU64" s="151">
        <v>0</v>
      </c>
      <c r="AV64" s="151">
        <v>0</v>
      </c>
      <c r="AW64" s="151">
        <v>0</v>
      </c>
      <c r="AX64" s="38">
        <v>0</v>
      </c>
      <c r="AY64" s="38">
        <v>0</v>
      </c>
      <c r="AZ64" s="38">
        <v>0</v>
      </c>
      <c r="BA64" s="38">
        <v>0</v>
      </c>
      <c r="BB64" s="368">
        <v>0</v>
      </c>
      <c r="BC64" s="368">
        <v>0</v>
      </c>
      <c r="BD64" s="368">
        <v>0</v>
      </c>
      <c r="BE64" s="368">
        <v>0</v>
      </c>
      <c r="BF64" s="368">
        <v>0</v>
      </c>
    </row>
    <row r="65" spans="2:58">
      <c r="B65" s="4" t="s">
        <v>309</v>
      </c>
      <c r="E65" s="155" t="s">
        <v>220</v>
      </c>
      <c r="F65" s="38"/>
      <c r="G65" s="38"/>
      <c r="H65" s="38"/>
      <c r="I65" s="38"/>
      <c r="J65" s="38">
        <v>0</v>
      </c>
      <c r="K65" s="38"/>
      <c r="L65" s="38"/>
      <c r="M65" s="38"/>
      <c r="N65" s="38"/>
      <c r="O65" s="38">
        <v>0</v>
      </c>
      <c r="P65" s="38"/>
      <c r="Q65" s="38"/>
      <c r="R65" s="38"/>
      <c r="S65" s="38"/>
      <c r="T65" s="38">
        <v>0</v>
      </c>
      <c r="U65" s="38"/>
      <c r="V65" s="38"/>
      <c r="W65" s="38"/>
      <c r="X65" s="38"/>
      <c r="Y65" s="38">
        <v>0</v>
      </c>
      <c r="Z65" s="38">
        <v>0</v>
      </c>
      <c r="AA65" s="38">
        <v>0</v>
      </c>
      <c r="AB65" s="38">
        <v>0</v>
      </c>
      <c r="AC65" s="38">
        <v>0</v>
      </c>
      <c r="AD65" s="217">
        <v>16365</v>
      </c>
      <c r="AE65" s="38">
        <f t="shared" si="0"/>
        <v>16365</v>
      </c>
      <c r="AF65" s="38">
        <v>27023</v>
      </c>
      <c r="AG65" s="38">
        <v>24193</v>
      </c>
      <c r="AH65" s="38">
        <v>23488</v>
      </c>
      <c r="AI65" s="38">
        <v>32963</v>
      </c>
      <c r="AJ65" s="38">
        <f t="shared" si="1"/>
        <v>32963</v>
      </c>
      <c r="AK65" s="38">
        <v>27491</v>
      </c>
      <c r="AL65" s="38">
        <v>25919</v>
      </c>
      <c r="AM65" s="38">
        <v>25067</v>
      </c>
      <c r="AN65" s="38">
        <v>15915</v>
      </c>
      <c r="AO65" s="38">
        <v>15915</v>
      </c>
      <c r="AP65" s="38">
        <v>16393</v>
      </c>
      <c r="AQ65" s="38">
        <v>15666</v>
      </c>
      <c r="AR65" s="38">
        <v>16478</v>
      </c>
      <c r="AS65" s="38">
        <v>15080</v>
      </c>
      <c r="AT65" s="38">
        <v>15080</v>
      </c>
      <c r="AU65" s="38">
        <v>14956</v>
      </c>
      <c r="AV65" s="38">
        <v>15336</v>
      </c>
      <c r="AW65" s="38">
        <v>16489</v>
      </c>
      <c r="AX65" s="38">
        <v>18743</v>
      </c>
      <c r="AY65" s="38">
        <v>18743</v>
      </c>
      <c r="AZ65" s="38">
        <v>17361</v>
      </c>
      <c r="BA65" s="38">
        <v>19477</v>
      </c>
      <c r="BB65" s="367">
        <v>19742</v>
      </c>
      <c r="BC65" s="367">
        <v>7096</v>
      </c>
      <c r="BD65" s="367">
        <v>7096</v>
      </c>
      <c r="BE65" s="381">
        <v>6630</v>
      </c>
      <c r="BF65" s="381">
        <v>8523</v>
      </c>
    </row>
    <row r="66" spans="2:58">
      <c r="B66" s="4" t="s">
        <v>310</v>
      </c>
      <c r="E66" s="155" t="s">
        <v>220</v>
      </c>
      <c r="F66" s="38"/>
      <c r="G66" s="38"/>
      <c r="H66" s="38"/>
      <c r="I66" s="38"/>
      <c r="J66" s="38">
        <v>0</v>
      </c>
      <c r="K66" s="38"/>
      <c r="L66" s="38"/>
      <c r="M66" s="38"/>
      <c r="N66" s="38"/>
      <c r="O66" s="38">
        <v>0</v>
      </c>
      <c r="P66" s="38"/>
      <c r="Q66" s="38"/>
      <c r="R66" s="38"/>
      <c r="S66" s="38"/>
      <c r="T66" s="38">
        <v>0</v>
      </c>
      <c r="U66" s="38"/>
      <c r="V66" s="38"/>
      <c r="W66" s="38"/>
      <c r="X66" s="38"/>
      <c r="Y66" s="38">
        <v>0</v>
      </c>
      <c r="Z66" s="38">
        <v>0</v>
      </c>
      <c r="AA66" s="38">
        <v>0</v>
      </c>
      <c r="AB66" s="38">
        <v>0</v>
      </c>
      <c r="AC66" s="38">
        <v>0</v>
      </c>
      <c r="AD66" s="217">
        <v>27329</v>
      </c>
      <c r="AE66" s="38">
        <f t="shared" si="0"/>
        <v>27329</v>
      </c>
      <c r="AF66" s="38">
        <v>19783</v>
      </c>
      <c r="AG66" s="38">
        <v>18166</v>
      </c>
      <c r="AH66" s="38">
        <v>18783</v>
      </c>
      <c r="AI66" s="38">
        <v>28831</v>
      </c>
      <c r="AJ66" s="38">
        <f t="shared" si="1"/>
        <v>28831</v>
      </c>
      <c r="AK66" s="38">
        <v>28262</v>
      </c>
      <c r="AL66" s="38">
        <v>54084</v>
      </c>
      <c r="AM66" s="38">
        <v>53328</v>
      </c>
      <c r="AN66" s="38">
        <v>39229</v>
      </c>
      <c r="AO66" s="38">
        <v>39229</v>
      </c>
      <c r="AP66" s="38">
        <v>38218</v>
      </c>
      <c r="AQ66" s="38">
        <v>37560</v>
      </c>
      <c r="AR66" s="38">
        <v>36988</v>
      </c>
      <c r="AS66" s="38">
        <v>41548</v>
      </c>
      <c r="AT66" s="38">
        <v>41548</v>
      </c>
      <c r="AU66" s="38">
        <v>39757</v>
      </c>
      <c r="AV66" s="38">
        <v>38831</v>
      </c>
      <c r="AW66" s="38">
        <v>38507</v>
      </c>
      <c r="AX66" s="38">
        <v>37777</v>
      </c>
      <c r="AY66" s="38">
        <v>37777</v>
      </c>
      <c r="AZ66" s="38">
        <v>36662</v>
      </c>
      <c r="BA66" s="38">
        <v>45548</v>
      </c>
      <c r="BB66" s="367">
        <v>40212</v>
      </c>
      <c r="BC66" s="367">
        <v>36175</v>
      </c>
      <c r="BD66" s="367">
        <v>36175</v>
      </c>
      <c r="BE66" s="381">
        <v>34611</v>
      </c>
      <c r="BF66" s="381">
        <v>33963</v>
      </c>
    </row>
    <row r="67" spans="2:58">
      <c r="B67" s="27"/>
      <c r="C67" s="27"/>
      <c r="D67" s="27"/>
      <c r="E67" s="116" t="s">
        <v>220</v>
      </c>
      <c r="F67" s="43">
        <f t="shared" ref="F67:I67" si="35">SUM(F56:F64)</f>
        <v>3321516.4520000005</v>
      </c>
      <c r="G67" s="43">
        <f t="shared" si="35"/>
        <v>2932475.6340000005</v>
      </c>
      <c r="H67" s="43">
        <f t="shared" si="35"/>
        <v>4040140.1629999997</v>
      </c>
      <c r="I67" s="43">
        <f t="shared" si="35"/>
        <v>3330345.3679999998</v>
      </c>
      <c r="J67" s="152">
        <f>SUM(J56:J66)</f>
        <v>3330345.3679999998</v>
      </c>
      <c r="K67" s="43">
        <f t="shared" ref="K67:N67" si="36">SUM(K56:K64)</f>
        <v>3326642.8129999992</v>
      </c>
      <c r="L67" s="43">
        <f t="shared" si="36"/>
        <v>4276581.8599999994</v>
      </c>
      <c r="M67" s="43">
        <f t="shared" si="36"/>
        <v>4058656.6179999993</v>
      </c>
      <c r="N67" s="43">
        <f t="shared" si="36"/>
        <v>3913414.6129999999</v>
      </c>
      <c r="O67" s="152">
        <f>SUM(O56:O64)</f>
        <v>3913414.6129999999</v>
      </c>
      <c r="P67" s="43">
        <f t="shared" ref="P67:X67" si="37">SUM(P56:P64)</f>
        <v>3638078.6839999994</v>
      </c>
      <c r="Q67" s="43">
        <f t="shared" si="37"/>
        <v>4605274.3670000006</v>
      </c>
      <c r="R67" s="43">
        <f t="shared" si="37"/>
        <v>4510355.75</v>
      </c>
      <c r="S67" s="43">
        <f t="shared" si="37"/>
        <v>4640396.0610000007</v>
      </c>
      <c r="T67" s="152">
        <f t="shared" si="37"/>
        <v>4640395.585</v>
      </c>
      <c r="U67" s="43">
        <f t="shared" si="37"/>
        <v>4332118.8760000002</v>
      </c>
      <c r="V67" s="43">
        <f t="shared" si="37"/>
        <v>4880337.0790000008</v>
      </c>
      <c r="W67" s="43">
        <f t="shared" si="37"/>
        <v>4882889.0520000001</v>
      </c>
      <c r="X67" s="43">
        <f t="shared" si="37"/>
        <v>5064055.7079999996</v>
      </c>
      <c r="Y67" s="152">
        <v>5064056</v>
      </c>
      <c r="Z67" s="43">
        <f t="shared" ref="Z67" si="38">SUM(Z56:Z64)</f>
        <v>4844483</v>
      </c>
      <c r="AA67" s="43">
        <f>SUM(AA56:AA64)+1</f>
        <v>4713757.2440000009</v>
      </c>
      <c r="AB67" s="43">
        <f>SUM(AB56:AB64)</f>
        <v>4599056</v>
      </c>
      <c r="AC67" s="169">
        <f>SUM(AC56:AC64)</f>
        <v>4446817</v>
      </c>
      <c r="AD67" s="169">
        <f>SUM(AD56:AD66)</f>
        <v>4446817</v>
      </c>
      <c r="AE67" s="170">
        <f t="shared" si="0"/>
        <v>4446817</v>
      </c>
      <c r="AF67" s="43">
        <f>SUM(AF56:AF66)</f>
        <v>5069469</v>
      </c>
      <c r="AG67" s="43">
        <v>4461318</v>
      </c>
      <c r="AH67" s="43">
        <f>SUM(AH56:AH66)</f>
        <v>4707839</v>
      </c>
      <c r="AI67" s="169">
        <f>SUM(AI56:AI66)</f>
        <v>4683233</v>
      </c>
      <c r="AJ67" s="170">
        <f t="shared" si="1"/>
        <v>4683233</v>
      </c>
      <c r="AK67" s="43">
        <f>SUM(AK56:AK66)</f>
        <v>4667766</v>
      </c>
      <c r="AL67" s="43">
        <f>SUM(AL56:AL66)</f>
        <v>4675631</v>
      </c>
      <c r="AM67" s="43">
        <f>SUM(AM56:AM66)</f>
        <v>4630978</v>
      </c>
      <c r="AN67" s="43">
        <v>4121296</v>
      </c>
      <c r="AO67" s="170">
        <v>4121296</v>
      </c>
      <c r="AP67" s="43">
        <v>4466860</v>
      </c>
      <c r="AQ67" s="43">
        <v>4559049</v>
      </c>
      <c r="AR67" s="43">
        <v>5286249</v>
      </c>
      <c r="AS67" s="43">
        <v>5174219</v>
      </c>
      <c r="AT67" s="170">
        <v>5174219</v>
      </c>
      <c r="AU67" s="152">
        <v>4972375</v>
      </c>
      <c r="AV67" s="152">
        <v>5044985</v>
      </c>
      <c r="AW67" s="152">
        <v>5280330</v>
      </c>
      <c r="AX67" s="152">
        <f>SUM(AX56:AX66)</f>
        <v>5014097</v>
      </c>
      <c r="AY67" s="152">
        <f>SUM(AY56:AY66)</f>
        <v>5014097</v>
      </c>
      <c r="AZ67" s="152">
        <f t="shared" ref="AZ67" si="39">SUM(AZ56:AZ66)</f>
        <v>5221584</v>
      </c>
      <c r="BA67" s="152">
        <f t="shared" ref="BA67:BF67" si="40">SUM(BA56:BA66)</f>
        <v>5448731</v>
      </c>
      <c r="BB67" s="152">
        <f t="shared" si="40"/>
        <v>5214296</v>
      </c>
      <c r="BC67" s="152">
        <f t="shared" si="40"/>
        <v>5566680</v>
      </c>
      <c r="BD67" s="152">
        <f t="shared" si="40"/>
        <v>5566680</v>
      </c>
      <c r="BE67" s="152">
        <f t="shared" si="40"/>
        <v>5388420</v>
      </c>
      <c r="BF67" s="152">
        <f t="shared" si="40"/>
        <v>5261478</v>
      </c>
    </row>
    <row r="68" spans="2:58">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8"/>
      <c r="AF68" s="218"/>
      <c r="AG68" s="38"/>
      <c r="AH68" s="38"/>
      <c r="AI68" s="38"/>
      <c r="AJ68" s="218"/>
      <c r="AK68" s="38"/>
      <c r="AL68" s="38"/>
      <c r="AX68" s="344"/>
      <c r="AY68" s="344"/>
    </row>
    <row r="69" spans="2:58">
      <c r="B69" s="9" t="s">
        <v>77</v>
      </c>
      <c r="F69" s="38"/>
      <c r="G69" s="38"/>
      <c r="H69" s="38"/>
      <c r="I69" s="38"/>
      <c r="J69" s="151"/>
      <c r="K69" s="38"/>
      <c r="L69" s="38"/>
      <c r="M69" s="38"/>
      <c r="N69" s="38"/>
      <c r="O69" s="151"/>
      <c r="P69" s="38"/>
      <c r="Q69" s="38"/>
      <c r="R69" s="38"/>
      <c r="S69" s="38"/>
      <c r="T69" s="151"/>
      <c r="U69" s="38"/>
      <c r="V69" s="38"/>
      <c r="W69" s="38"/>
      <c r="X69" s="38"/>
      <c r="Y69" s="151"/>
      <c r="Z69" s="38"/>
      <c r="AA69" s="38"/>
      <c r="AB69" s="38"/>
      <c r="AC69" s="217"/>
      <c r="AD69" s="217"/>
      <c r="AE69" s="218"/>
      <c r="AF69" s="218"/>
      <c r="AG69" s="38"/>
      <c r="AH69" s="38"/>
      <c r="AI69" s="38"/>
      <c r="AJ69" s="218"/>
      <c r="AK69" s="38"/>
      <c r="AL69" s="38"/>
      <c r="AX69" s="344"/>
      <c r="AY69" s="344"/>
    </row>
    <row r="70" spans="2:58">
      <c r="B70" s="4" t="s">
        <v>70</v>
      </c>
      <c r="E70" s="155" t="s">
        <v>220</v>
      </c>
      <c r="F70" s="38">
        <v>304313.62800000003</v>
      </c>
      <c r="G70" s="38">
        <v>225587.092</v>
      </c>
      <c r="H70" s="38">
        <v>396857.239</v>
      </c>
      <c r="I70" s="38">
        <v>296545.652</v>
      </c>
      <c r="J70" s="38">
        <v>296545.652</v>
      </c>
      <c r="K70" s="38">
        <v>315926.48499999999</v>
      </c>
      <c r="L70" s="38">
        <v>297644.86</v>
      </c>
      <c r="M70" s="38">
        <v>269467.73200000002</v>
      </c>
      <c r="N70" s="38">
        <v>366438.64899999998</v>
      </c>
      <c r="O70" s="38">
        <v>366438.64899999998</v>
      </c>
      <c r="P70" s="38">
        <v>386628.54399999999</v>
      </c>
      <c r="Q70" s="38">
        <v>247097.715</v>
      </c>
      <c r="R70" s="38">
        <v>875362.37600000005</v>
      </c>
      <c r="S70" s="38">
        <v>884140.27800000005</v>
      </c>
      <c r="T70" s="38">
        <v>884140.27800000005</v>
      </c>
      <c r="U70" s="38">
        <v>781829.07200000004</v>
      </c>
      <c r="V70" s="38">
        <v>920903.52</v>
      </c>
      <c r="W70" s="38">
        <v>494648.50199999998</v>
      </c>
      <c r="X70" s="38">
        <v>330590.07799999998</v>
      </c>
      <c r="Y70" s="38">
        <v>330590.07799999998</v>
      </c>
      <c r="Z70" s="38">
        <v>348226</v>
      </c>
      <c r="AA70" s="38">
        <v>285845.06099999999</v>
      </c>
      <c r="AB70" s="38">
        <v>264487</v>
      </c>
      <c r="AC70" s="217">
        <v>253428</v>
      </c>
      <c r="AD70" s="217">
        <v>253428</v>
      </c>
      <c r="AE70" s="217">
        <f t="shared" si="0"/>
        <v>253428</v>
      </c>
      <c r="AF70" s="38">
        <v>338571</v>
      </c>
      <c r="AG70" s="38">
        <v>380671</v>
      </c>
      <c r="AH70" s="38">
        <v>481500</v>
      </c>
      <c r="AI70" s="38">
        <v>361556</v>
      </c>
      <c r="AJ70" s="217">
        <f t="shared" si="1"/>
        <v>361556</v>
      </c>
      <c r="AK70" s="38">
        <v>407704</v>
      </c>
      <c r="AL70" s="38">
        <v>467769</v>
      </c>
      <c r="AM70" s="38">
        <v>414984</v>
      </c>
      <c r="AN70" s="38">
        <v>484980</v>
      </c>
      <c r="AO70" s="217">
        <v>484980</v>
      </c>
      <c r="AP70" s="38">
        <v>364328</v>
      </c>
      <c r="AQ70" s="38">
        <v>355985</v>
      </c>
      <c r="AR70" s="38">
        <v>378540</v>
      </c>
      <c r="AS70" s="38">
        <v>367443</v>
      </c>
      <c r="AT70" s="217">
        <v>367443</v>
      </c>
      <c r="AU70" s="38">
        <v>665997</v>
      </c>
      <c r="AV70" s="38">
        <v>452205</v>
      </c>
      <c r="AW70" s="38">
        <v>466803</v>
      </c>
      <c r="AX70" s="38">
        <v>391358</v>
      </c>
      <c r="AY70" s="38">
        <v>391358</v>
      </c>
      <c r="AZ70" s="38">
        <v>418703</v>
      </c>
      <c r="BA70" s="38">
        <v>328447</v>
      </c>
      <c r="BB70" s="367">
        <v>436007</v>
      </c>
      <c r="BC70" s="367">
        <v>323290</v>
      </c>
      <c r="BD70" s="367">
        <v>323290</v>
      </c>
      <c r="BE70" s="381">
        <v>396700</v>
      </c>
      <c r="BF70" s="381">
        <v>506780</v>
      </c>
    </row>
    <row r="71" spans="2:58">
      <c r="B71" s="4" t="s">
        <v>71</v>
      </c>
      <c r="E71" s="155" t="s">
        <v>220</v>
      </c>
      <c r="F71" s="38">
        <v>54151.468000000001</v>
      </c>
      <c r="G71" s="38">
        <v>59584.49</v>
      </c>
      <c r="H71" s="38">
        <v>102658.906</v>
      </c>
      <c r="I71" s="38">
        <v>116508.954</v>
      </c>
      <c r="J71" s="38">
        <v>116508.954</v>
      </c>
      <c r="K71" s="38">
        <v>118601.788</v>
      </c>
      <c r="L71" s="38">
        <v>119207.308</v>
      </c>
      <c r="M71" s="38">
        <v>109633.228</v>
      </c>
      <c r="N71" s="38">
        <v>94394.277000000002</v>
      </c>
      <c r="O71" s="38">
        <v>94394.277000000002</v>
      </c>
      <c r="P71" s="38">
        <v>82866.604000000007</v>
      </c>
      <c r="Q71" s="38">
        <v>78702.630999999994</v>
      </c>
      <c r="R71" s="38">
        <v>84693.638000000006</v>
      </c>
      <c r="S71" s="38">
        <v>78812.198999999993</v>
      </c>
      <c r="T71" s="38">
        <v>78812.198999999993</v>
      </c>
      <c r="U71" s="38">
        <v>80963.392999999996</v>
      </c>
      <c r="V71" s="38">
        <v>80387.885999999999</v>
      </c>
      <c r="W71" s="38">
        <v>96530.423999999999</v>
      </c>
      <c r="X71" s="38">
        <v>98470.933000000005</v>
      </c>
      <c r="Y71" s="38">
        <v>98470.933000000005</v>
      </c>
      <c r="Z71" s="38">
        <v>86520</v>
      </c>
      <c r="AA71" s="38">
        <v>65623.733999999997</v>
      </c>
      <c r="AB71" s="38">
        <v>63928</v>
      </c>
      <c r="AC71" s="217">
        <v>103538</v>
      </c>
      <c r="AD71" s="217">
        <v>103538</v>
      </c>
      <c r="AE71" s="217">
        <f t="shared" si="0"/>
        <v>103538</v>
      </c>
      <c r="AF71" s="38">
        <v>111214</v>
      </c>
      <c r="AG71" s="38">
        <v>104594</v>
      </c>
      <c r="AH71" s="38">
        <v>104865</v>
      </c>
      <c r="AI71" s="38">
        <v>63235</v>
      </c>
      <c r="AJ71" s="217">
        <f t="shared" si="1"/>
        <v>63235</v>
      </c>
      <c r="AK71" s="38">
        <v>60662</v>
      </c>
      <c r="AL71" s="38">
        <v>58960</v>
      </c>
      <c r="AM71" s="38">
        <v>55029</v>
      </c>
      <c r="AN71" s="38">
        <v>22309</v>
      </c>
      <c r="AO71" s="217">
        <v>22309</v>
      </c>
      <c r="AP71" s="38">
        <v>20209</v>
      </c>
      <c r="AQ71" s="38">
        <v>19377</v>
      </c>
      <c r="AR71" s="38">
        <v>53189</v>
      </c>
      <c r="AS71" s="38">
        <v>63076</v>
      </c>
      <c r="AT71" s="217">
        <v>63076</v>
      </c>
      <c r="AU71" s="38">
        <v>61925</v>
      </c>
      <c r="AV71" s="38">
        <v>28955</v>
      </c>
      <c r="AW71" s="38">
        <v>28136</v>
      </c>
      <c r="AX71" s="38">
        <v>33576</v>
      </c>
      <c r="AY71" s="38">
        <v>33576</v>
      </c>
      <c r="AZ71" s="38">
        <v>28513</v>
      </c>
      <c r="BA71" s="38">
        <v>50183</v>
      </c>
      <c r="BB71" s="367">
        <v>45183</v>
      </c>
      <c r="BC71" s="367">
        <v>19524</v>
      </c>
      <c r="BD71" s="367">
        <v>19524</v>
      </c>
      <c r="BE71" s="381">
        <v>18307</v>
      </c>
      <c r="BF71" s="381">
        <v>22206</v>
      </c>
    </row>
    <row r="72" spans="2:58">
      <c r="B72" s="4" t="s">
        <v>377</v>
      </c>
      <c r="E72" s="155" t="s">
        <v>220</v>
      </c>
      <c r="F72" s="38"/>
      <c r="G72" s="38"/>
      <c r="H72" s="38"/>
      <c r="I72" s="38"/>
      <c r="J72" s="38">
        <v>0</v>
      </c>
      <c r="K72" s="38">
        <v>0</v>
      </c>
      <c r="L72" s="38">
        <v>0</v>
      </c>
      <c r="M72" s="38">
        <v>0</v>
      </c>
      <c r="N72" s="38">
        <v>0</v>
      </c>
      <c r="O72" s="38">
        <v>0</v>
      </c>
      <c r="P72" s="38">
        <v>0</v>
      </c>
      <c r="Q72" s="38">
        <v>0</v>
      </c>
      <c r="R72" s="38">
        <v>0</v>
      </c>
      <c r="S72" s="38">
        <v>0</v>
      </c>
      <c r="T72" s="38">
        <v>0</v>
      </c>
      <c r="U72" s="38">
        <v>0</v>
      </c>
      <c r="V72" s="38">
        <v>0</v>
      </c>
      <c r="W72" s="38">
        <v>0</v>
      </c>
      <c r="X72" s="38">
        <v>0</v>
      </c>
      <c r="Y72" s="38">
        <v>0</v>
      </c>
      <c r="Z72" s="38">
        <v>0</v>
      </c>
      <c r="AA72" s="38">
        <v>0</v>
      </c>
      <c r="AB72" s="38">
        <v>0</v>
      </c>
      <c r="AC72" s="38">
        <v>0</v>
      </c>
      <c r="AD72" s="38">
        <v>0</v>
      </c>
      <c r="AE72" s="38">
        <v>0</v>
      </c>
      <c r="AF72" s="38">
        <v>0</v>
      </c>
      <c r="AG72" s="38">
        <v>0</v>
      </c>
      <c r="AH72" s="38">
        <v>0</v>
      </c>
      <c r="AI72" s="38">
        <v>0</v>
      </c>
      <c r="AJ72" s="38">
        <v>0</v>
      </c>
      <c r="AK72" s="38">
        <v>0</v>
      </c>
      <c r="AL72" s="38">
        <v>0</v>
      </c>
      <c r="AM72" s="38">
        <v>0</v>
      </c>
      <c r="AN72" s="38">
        <v>0</v>
      </c>
      <c r="AO72" s="38">
        <v>0</v>
      </c>
      <c r="AP72" s="38">
        <v>0</v>
      </c>
      <c r="AQ72" s="38">
        <v>0</v>
      </c>
      <c r="AR72" s="38">
        <v>0</v>
      </c>
      <c r="AS72" s="38">
        <v>0</v>
      </c>
      <c r="AT72" s="38">
        <v>0</v>
      </c>
      <c r="AU72" s="38"/>
      <c r="AV72" s="38">
        <v>4837</v>
      </c>
      <c r="AW72" s="38">
        <v>4814</v>
      </c>
      <c r="AX72" s="38">
        <v>5703</v>
      </c>
      <c r="AY72" s="38">
        <v>5703</v>
      </c>
      <c r="AZ72" s="38">
        <v>5572</v>
      </c>
      <c r="BA72" s="38">
        <v>5571</v>
      </c>
      <c r="BB72" s="367">
        <v>5364</v>
      </c>
      <c r="BC72" s="367">
        <v>6516</v>
      </c>
      <c r="BD72" s="367">
        <v>6516</v>
      </c>
      <c r="BE72" s="381">
        <v>6203</v>
      </c>
      <c r="BF72" s="381">
        <v>6259</v>
      </c>
    </row>
    <row r="73" spans="2:58">
      <c r="B73" s="4" t="s">
        <v>78</v>
      </c>
      <c r="E73" s="155" t="s">
        <v>220</v>
      </c>
      <c r="F73" s="38">
        <v>3415.94</v>
      </c>
      <c r="G73" s="38">
        <v>3604.8040000000001</v>
      </c>
      <c r="H73" s="38">
        <v>37358.144999999997</v>
      </c>
      <c r="I73" s="38">
        <v>4114.7669999999998</v>
      </c>
      <c r="J73" s="38">
        <v>4114.7669999999998</v>
      </c>
      <c r="K73" s="38">
        <v>5852.8630000000003</v>
      </c>
      <c r="L73" s="38">
        <v>2716.297</v>
      </c>
      <c r="M73" s="38">
        <v>5066.8389999999999</v>
      </c>
      <c r="N73" s="38">
        <v>2301.8389999999999</v>
      </c>
      <c r="O73" s="38">
        <v>2301.8389999999999</v>
      </c>
      <c r="P73" s="38">
        <v>6000.6270000000004</v>
      </c>
      <c r="Q73" s="38">
        <v>9730.6630000000005</v>
      </c>
      <c r="R73" s="38">
        <v>13920.081</v>
      </c>
      <c r="S73" s="38">
        <v>10081.239</v>
      </c>
      <c r="T73" s="38">
        <v>10081.239</v>
      </c>
      <c r="U73" s="38">
        <v>7363.95</v>
      </c>
      <c r="V73" s="38">
        <v>14936.357</v>
      </c>
      <c r="W73" s="38">
        <v>52089.665999999997</v>
      </c>
      <c r="X73" s="38">
        <v>13271.808000000001</v>
      </c>
      <c r="Y73" s="38">
        <v>13271.808000000001</v>
      </c>
      <c r="Z73" s="38">
        <v>11790</v>
      </c>
      <c r="AA73" s="38">
        <v>9626.4160000000011</v>
      </c>
      <c r="AB73" s="38">
        <v>19698</v>
      </c>
      <c r="AC73" s="217">
        <v>13011</v>
      </c>
      <c r="AD73" s="217">
        <v>13011</v>
      </c>
      <c r="AE73" s="217">
        <f t="shared" si="0"/>
        <v>13011</v>
      </c>
      <c r="AF73" s="38">
        <v>14172</v>
      </c>
      <c r="AG73" s="38">
        <v>6549</v>
      </c>
      <c r="AH73" s="38">
        <v>6668</v>
      </c>
      <c r="AI73" s="38">
        <v>8967</v>
      </c>
      <c r="AJ73" s="217">
        <f t="shared" si="1"/>
        <v>8967</v>
      </c>
      <c r="AK73" s="38">
        <v>12048</v>
      </c>
      <c r="AL73" s="38">
        <v>29315</v>
      </c>
      <c r="AM73" s="38">
        <v>34571</v>
      </c>
      <c r="AN73" s="38">
        <v>6882</v>
      </c>
      <c r="AO73" s="217">
        <v>6882</v>
      </c>
      <c r="AP73" s="38">
        <v>12150</v>
      </c>
      <c r="AQ73" s="38">
        <v>27332</v>
      </c>
      <c r="AR73" s="38">
        <v>27307</v>
      </c>
      <c r="AS73" s="38">
        <v>66648</v>
      </c>
      <c r="AT73" s="217">
        <v>66648</v>
      </c>
      <c r="AU73" s="38">
        <v>80806</v>
      </c>
      <c r="AV73" s="38">
        <v>7696</v>
      </c>
      <c r="AW73" s="38">
        <v>25166</v>
      </c>
      <c r="AX73" s="38">
        <v>28285</v>
      </c>
      <c r="AY73" s="38">
        <v>28285</v>
      </c>
      <c r="AZ73" s="38">
        <v>40566</v>
      </c>
      <c r="BA73" s="38">
        <v>17884</v>
      </c>
      <c r="BB73" s="367">
        <v>14388</v>
      </c>
      <c r="BC73" s="367">
        <v>15600</v>
      </c>
      <c r="BD73" s="367">
        <v>15600</v>
      </c>
      <c r="BE73" s="381">
        <v>35104</v>
      </c>
      <c r="BF73" s="381">
        <v>21938</v>
      </c>
    </row>
    <row r="74" spans="2:58">
      <c r="B74" s="4" t="s">
        <v>79</v>
      </c>
      <c r="E74" s="155" t="s">
        <v>220</v>
      </c>
      <c r="F74" s="38">
        <v>245146.00399999999</v>
      </c>
      <c r="G74" s="38">
        <v>207377.63500000001</v>
      </c>
      <c r="H74" s="38">
        <v>242693.16200000001</v>
      </c>
      <c r="I74" s="38">
        <v>174016.25599999999</v>
      </c>
      <c r="J74" s="38">
        <v>174016.25599999999</v>
      </c>
      <c r="K74" s="38">
        <v>208111.94899999999</v>
      </c>
      <c r="L74" s="38">
        <v>176007.88800000001</v>
      </c>
      <c r="M74" s="38">
        <v>195749.774</v>
      </c>
      <c r="N74" s="38">
        <v>260137.00899999999</v>
      </c>
      <c r="O74" s="38">
        <v>260137.00899999999</v>
      </c>
      <c r="P74" s="38">
        <v>211105.15</v>
      </c>
      <c r="Q74" s="38">
        <v>192432.76300000001</v>
      </c>
      <c r="R74" s="38">
        <v>235545.861</v>
      </c>
      <c r="S74" s="38">
        <v>513851.04800000001</v>
      </c>
      <c r="T74" s="38">
        <v>513851.04800000001</v>
      </c>
      <c r="U74" s="38">
        <v>310605.93599999999</v>
      </c>
      <c r="V74" s="38">
        <v>631041.38899999997</v>
      </c>
      <c r="W74" s="38">
        <v>635145.23300000001</v>
      </c>
      <c r="X74" s="38">
        <v>632739.33299999998</v>
      </c>
      <c r="Y74" s="38">
        <v>632739.33299999998</v>
      </c>
      <c r="Z74" s="38">
        <v>604875</v>
      </c>
      <c r="AA74" s="38">
        <v>583440.86</v>
      </c>
      <c r="AB74" s="38">
        <v>621359</v>
      </c>
      <c r="AC74" s="217">
        <v>667861</v>
      </c>
      <c r="AD74" s="217">
        <v>667861</v>
      </c>
      <c r="AE74" s="217">
        <f t="shared" si="0"/>
        <v>667861</v>
      </c>
      <c r="AF74" s="38">
        <v>644536</v>
      </c>
      <c r="AG74" s="38">
        <v>497787</v>
      </c>
      <c r="AH74" s="38">
        <v>540761</v>
      </c>
      <c r="AI74" s="38">
        <v>536922</v>
      </c>
      <c r="AJ74" s="217">
        <f t="shared" si="1"/>
        <v>536922</v>
      </c>
      <c r="AK74" s="38">
        <v>605554</v>
      </c>
      <c r="AL74" s="38">
        <v>525939</v>
      </c>
      <c r="AM74" s="38">
        <v>535762</v>
      </c>
      <c r="AN74" s="38">
        <v>519201</v>
      </c>
      <c r="AO74" s="217">
        <v>519201</v>
      </c>
      <c r="AP74" s="38">
        <v>692139</v>
      </c>
      <c r="AQ74" s="38">
        <v>870116</v>
      </c>
      <c r="AR74" s="38">
        <v>711710</v>
      </c>
      <c r="AS74" s="38">
        <v>564906</v>
      </c>
      <c r="AT74" s="217">
        <v>564906</v>
      </c>
      <c r="AU74" s="38">
        <v>435274</v>
      </c>
      <c r="AV74" s="38">
        <v>586768</v>
      </c>
      <c r="AW74" s="38">
        <v>703303</v>
      </c>
      <c r="AX74" s="38">
        <v>663930</v>
      </c>
      <c r="AY74" s="38">
        <v>663930</v>
      </c>
      <c r="AZ74" s="38">
        <v>687594</v>
      </c>
      <c r="BA74" s="38">
        <v>599568</v>
      </c>
      <c r="BB74" s="367">
        <v>588120</v>
      </c>
      <c r="BC74" s="367">
        <v>598787</v>
      </c>
      <c r="BD74" s="367">
        <v>598787</v>
      </c>
      <c r="BE74" s="381">
        <v>654372</v>
      </c>
      <c r="BF74" s="381">
        <v>595974</v>
      </c>
    </row>
    <row r="75" spans="2:58">
      <c r="B75" s="4" t="s">
        <v>80</v>
      </c>
      <c r="E75" s="155" t="s">
        <v>220</v>
      </c>
      <c r="F75" s="38">
        <v>61511.639000000003</v>
      </c>
      <c r="G75" s="38">
        <v>57532.938000000002</v>
      </c>
      <c r="H75" s="38">
        <v>72920.444000000003</v>
      </c>
      <c r="I75" s="38">
        <v>40015.053</v>
      </c>
      <c r="J75" s="38">
        <v>40015.053</v>
      </c>
      <c r="K75" s="38">
        <v>33096.841999999997</v>
      </c>
      <c r="L75" s="38">
        <v>42368.9</v>
      </c>
      <c r="M75" s="38">
        <v>39006.144</v>
      </c>
      <c r="N75" s="38">
        <v>34014.457000000002</v>
      </c>
      <c r="O75" s="38">
        <v>34014.457000000002</v>
      </c>
      <c r="P75" s="38">
        <v>53564.843999999997</v>
      </c>
      <c r="Q75" s="38">
        <v>52909.892999999996</v>
      </c>
      <c r="R75" s="38">
        <v>66613.020999999993</v>
      </c>
      <c r="S75" s="38">
        <v>101198.34699999999</v>
      </c>
      <c r="T75" s="38">
        <v>101198.34699999999</v>
      </c>
      <c r="U75" s="38">
        <v>72899.373999999996</v>
      </c>
      <c r="V75" s="38">
        <v>105591.723</v>
      </c>
      <c r="W75" s="38">
        <v>116861.114</v>
      </c>
      <c r="X75" s="38">
        <v>105026.042</v>
      </c>
      <c r="Y75" s="38">
        <v>105026.042</v>
      </c>
      <c r="Z75" s="38">
        <v>109735</v>
      </c>
      <c r="AA75" s="38">
        <v>108519.595</v>
      </c>
      <c r="AB75" s="38">
        <v>108012</v>
      </c>
      <c r="AC75" s="217">
        <v>86666</v>
      </c>
      <c r="AD75" s="217">
        <v>86666</v>
      </c>
      <c r="AE75" s="217">
        <f t="shared" si="0"/>
        <v>86666</v>
      </c>
      <c r="AF75" s="38">
        <v>76556</v>
      </c>
      <c r="AG75" s="38">
        <v>67148</v>
      </c>
      <c r="AH75" s="38">
        <v>123615</v>
      </c>
      <c r="AI75" s="38">
        <v>130263</v>
      </c>
      <c r="AJ75" s="217">
        <f t="shared" si="1"/>
        <v>130263</v>
      </c>
      <c r="AK75" s="38">
        <v>152861</v>
      </c>
      <c r="AL75" s="38">
        <v>136450</v>
      </c>
      <c r="AM75" s="38">
        <v>136355</v>
      </c>
      <c r="AN75" s="38">
        <v>126424</v>
      </c>
      <c r="AO75" s="217">
        <v>126424</v>
      </c>
      <c r="AP75" s="38">
        <v>132799</v>
      </c>
      <c r="AQ75" s="38">
        <v>186443</v>
      </c>
      <c r="AR75" s="38">
        <v>178947</v>
      </c>
      <c r="AS75" s="38">
        <v>148477</v>
      </c>
      <c r="AT75" s="217">
        <v>148477</v>
      </c>
      <c r="AU75" s="38">
        <v>121750</v>
      </c>
      <c r="AV75" s="38">
        <v>119986</v>
      </c>
      <c r="AW75" s="38">
        <v>124495</v>
      </c>
      <c r="AX75" s="38">
        <v>116500</v>
      </c>
      <c r="AY75" s="38">
        <v>116500</v>
      </c>
      <c r="AZ75" s="38">
        <v>70092</v>
      </c>
      <c r="BA75" s="38">
        <v>125445</v>
      </c>
      <c r="BB75" s="367">
        <v>59241</v>
      </c>
      <c r="BC75" s="367">
        <v>83631</v>
      </c>
      <c r="BD75" s="367">
        <v>83631</v>
      </c>
      <c r="BE75" s="381">
        <v>127140</v>
      </c>
      <c r="BF75" s="381">
        <v>168784</v>
      </c>
    </row>
    <row r="76" spans="2:58">
      <c r="B76" s="4" t="s">
        <v>73</v>
      </c>
      <c r="E76" s="155" t="s">
        <v>220</v>
      </c>
      <c r="F76" s="38">
        <v>768.67399999999998</v>
      </c>
      <c r="G76" s="38">
        <v>770.952</v>
      </c>
      <c r="H76" s="38">
        <v>755.01</v>
      </c>
      <c r="I76" s="38">
        <v>1121.173</v>
      </c>
      <c r="J76" s="38">
        <v>1121.173</v>
      </c>
      <c r="K76" s="38">
        <v>1121.173</v>
      </c>
      <c r="L76" s="38">
        <v>1211.481</v>
      </c>
      <c r="M76" s="38">
        <v>1211.481</v>
      </c>
      <c r="N76" s="38">
        <v>1211.481</v>
      </c>
      <c r="O76" s="38">
        <v>1211.481</v>
      </c>
      <c r="P76" s="38">
        <v>1321.894</v>
      </c>
      <c r="Q76" s="38">
        <v>1321.894</v>
      </c>
      <c r="R76" s="38">
        <v>4589.09</v>
      </c>
      <c r="S76" s="38">
        <v>1170.6969999999999</v>
      </c>
      <c r="T76" s="38">
        <v>0</v>
      </c>
      <c r="U76" s="38">
        <v>1486.307</v>
      </c>
      <c r="V76" s="38">
        <v>2624.991</v>
      </c>
      <c r="W76" s="38">
        <v>1643.6990000000001</v>
      </c>
      <c r="X76" s="38">
        <v>1831.135</v>
      </c>
      <c r="Y76" s="38">
        <v>0</v>
      </c>
      <c r="Z76" s="38">
        <v>1799</v>
      </c>
      <c r="AA76" s="38">
        <v>1170.6980000000001</v>
      </c>
      <c r="AB76" s="38">
        <v>4235</v>
      </c>
      <c r="AC76" s="38">
        <v>0</v>
      </c>
      <c r="AD76" s="38">
        <v>0</v>
      </c>
      <c r="AE76" s="38">
        <v>0</v>
      </c>
      <c r="AF76" s="38">
        <v>0</v>
      </c>
      <c r="AG76" s="38">
        <v>0</v>
      </c>
      <c r="AH76" s="38">
        <v>0</v>
      </c>
      <c r="AI76" s="38">
        <v>0</v>
      </c>
      <c r="AJ76" s="38">
        <v>0</v>
      </c>
      <c r="AK76" s="38">
        <v>0</v>
      </c>
      <c r="AL76" s="38">
        <v>0</v>
      </c>
      <c r="AM76" s="38">
        <v>0</v>
      </c>
      <c r="AN76" s="38">
        <v>0</v>
      </c>
      <c r="AO76" s="38">
        <v>0</v>
      </c>
      <c r="AP76" s="38">
        <v>0</v>
      </c>
      <c r="AQ76" s="38">
        <v>0</v>
      </c>
      <c r="AR76" s="38">
        <v>0</v>
      </c>
      <c r="AS76" s="38">
        <v>0</v>
      </c>
      <c r="AT76" s="38">
        <v>0</v>
      </c>
      <c r="AU76" s="151"/>
      <c r="AV76" s="151"/>
      <c r="AW76" s="151">
        <v>0</v>
      </c>
      <c r="AX76" s="38">
        <v>0</v>
      </c>
      <c r="AY76" s="38">
        <v>0</v>
      </c>
      <c r="AZ76" s="38">
        <v>0</v>
      </c>
      <c r="BA76" s="38">
        <v>0</v>
      </c>
      <c r="BB76" s="367"/>
      <c r="BC76" s="367">
        <v>0</v>
      </c>
      <c r="BD76" s="367">
        <v>0</v>
      </c>
      <c r="BE76" s="367">
        <v>0</v>
      </c>
      <c r="BF76" s="367">
        <v>0</v>
      </c>
    </row>
    <row r="77" spans="2:58">
      <c r="B77" s="4" t="s">
        <v>222</v>
      </c>
      <c r="E77" s="155" t="s">
        <v>220</v>
      </c>
      <c r="F77" s="38"/>
      <c r="G77" s="38"/>
      <c r="H77" s="38"/>
      <c r="I77" s="38"/>
      <c r="J77" s="38">
        <v>0</v>
      </c>
      <c r="K77" s="38"/>
      <c r="L77" s="38"/>
      <c r="M77" s="38"/>
      <c r="N77" s="38"/>
      <c r="O77" s="38">
        <v>0</v>
      </c>
      <c r="P77" s="38"/>
      <c r="Q77" s="38"/>
      <c r="R77" s="38"/>
      <c r="S77" s="38"/>
      <c r="T77" s="38">
        <v>1676</v>
      </c>
      <c r="U77" s="38">
        <v>0</v>
      </c>
      <c r="V77" s="38"/>
      <c r="W77" s="38"/>
      <c r="X77" s="38"/>
      <c r="Y77" s="38">
        <v>2656</v>
      </c>
      <c r="Z77" s="38">
        <v>13408</v>
      </c>
      <c r="AA77" s="38">
        <v>13964</v>
      </c>
      <c r="AB77" s="38">
        <v>13789</v>
      </c>
      <c r="AC77" s="217">
        <v>10922</v>
      </c>
      <c r="AD77" s="217">
        <v>10922</v>
      </c>
      <c r="AE77" s="217">
        <f t="shared" si="0"/>
        <v>10922</v>
      </c>
      <c r="AF77" s="38">
        <v>12558</v>
      </c>
      <c r="AG77" s="38">
        <v>12071</v>
      </c>
      <c r="AH77" s="38">
        <v>16574</v>
      </c>
      <c r="AI77" s="38">
        <v>16971</v>
      </c>
      <c r="AJ77" s="217">
        <f t="shared" si="1"/>
        <v>16971</v>
      </c>
      <c r="AK77" s="38">
        <v>49101</v>
      </c>
      <c r="AL77" s="38">
        <v>46253</v>
      </c>
      <c r="AM77" s="38">
        <v>20912</v>
      </c>
      <c r="AN77" s="38">
        <v>8988</v>
      </c>
      <c r="AO77" s="217">
        <v>8988</v>
      </c>
      <c r="AP77" s="38">
        <v>9056</v>
      </c>
      <c r="AQ77" s="38">
        <v>9931</v>
      </c>
      <c r="AR77" s="38">
        <v>19350</v>
      </c>
      <c r="AS77" s="38">
        <v>15682</v>
      </c>
      <c r="AT77" s="217">
        <v>15682</v>
      </c>
      <c r="AU77" s="38">
        <v>16085</v>
      </c>
      <c r="AV77" s="38">
        <v>16608</v>
      </c>
      <c r="AW77" s="38">
        <v>17435</v>
      </c>
      <c r="AX77" s="38">
        <v>17400</v>
      </c>
      <c r="AY77" s="38">
        <v>17400</v>
      </c>
      <c r="AZ77" s="38">
        <v>15425</v>
      </c>
      <c r="BA77" s="38">
        <v>13287</v>
      </c>
      <c r="BB77" s="367">
        <v>12456</v>
      </c>
      <c r="BC77" s="367">
        <v>20882</v>
      </c>
      <c r="BD77" s="367">
        <v>20882</v>
      </c>
      <c r="BE77" s="381">
        <v>19116</v>
      </c>
      <c r="BF77" s="381">
        <v>17780</v>
      </c>
    </row>
    <row r="78" spans="2:58">
      <c r="B78" s="4" t="s">
        <v>82</v>
      </c>
      <c r="E78" s="155" t="s">
        <v>220</v>
      </c>
      <c r="F78" s="38">
        <v>781.322</v>
      </c>
      <c r="G78" s="38">
        <v>586.77800000000002</v>
      </c>
      <c r="H78" s="38">
        <v>300.35199999999998</v>
      </c>
      <c r="I78" s="38">
        <v>0</v>
      </c>
      <c r="J78" s="38">
        <v>0</v>
      </c>
      <c r="K78" s="38">
        <v>74.141000000000005</v>
      </c>
      <c r="L78" s="38">
        <v>14.141</v>
      </c>
      <c r="M78" s="38">
        <v>0</v>
      </c>
      <c r="N78" s="38">
        <v>0</v>
      </c>
      <c r="O78" s="38">
        <v>0</v>
      </c>
      <c r="P78" s="38">
        <v>0</v>
      </c>
      <c r="Q78" s="38">
        <v>0</v>
      </c>
      <c r="R78" s="38">
        <v>0</v>
      </c>
      <c r="S78" s="38">
        <v>0</v>
      </c>
      <c r="T78" s="38">
        <v>0</v>
      </c>
      <c r="U78" s="38">
        <v>0</v>
      </c>
      <c r="V78" s="38">
        <v>0</v>
      </c>
      <c r="W78" s="38">
        <v>0</v>
      </c>
      <c r="X78" s="38">
        <v>0</v>
      </c>
      <c r="Y78" s="38">
        <v>0</v>
      </c>
      <c r="Z78" s="38">
        <v>0</v>
      </c>
      <c r="AA78" s="38">
        <v>0</v>
      </c>
      <c r="AB78" s="38">
        <v>0</v>
      </c>
      <c r="AC78" s="38">
        <v>0</v>
      </c>
      <c r="AD78" s="38">
        <v>0</v>
      </c>
      <c r="AE78" s="38">
        <v>0</v>
      </c>
      <c r="AF78" s="38">
        <v>0</v>
      </c>
      <c r="AG78" s="38">
        <v>0</v>
      </c>
      <c r="AH78" s="38">
        <v>0</v>
      </c>
      <c r="AI78" s="38">
        <v>0</v>
      </c>
      <c r="AJ78" s="38">
        <v>0</v>
      </c>
      <c r="AK78" s="38">
        <v>0</v>
      </c>
      <c r="AL78" s="38">
        <v>0</v>
      </c>
      <c r="AM78" s="38">
        <v>0</v>
      </c>
      <c r="AN78" s="38">
        <v>0</v>
      </c>
      <c r="AO78" s="38">
        <v>0</v>
      </c>
      <c r="AP78" s="38">
        <v>0</v>
      </c>
      <c r="AQ78" s="38">
        <v>0</v>
      </c>
      <c r="AR78" s="38">
        <v>0</v>
      </c>
      <c r="AS78" s="38"/>
      <c r="AT78" s="38">
        <v>0</v>
      </c>
      <c r="AU78" s="151"/>
      <c r="AV78" s="151"/>
      <c r="AW78" s="151">
        <v>0</v>
      </c>
      <c r="AX78" s="38">
        <v>0</v>
      </c>
      <c r="AY78" s="38">
        <v>0</v>
      </c>
      <c r="AZ78" s="38">
        <v>0</v>
      </c>
      <c r="BA78" s="38">
        <v>0</v>
      </c>
      <c r="BB78" s="367"/>
      <c r="BC78" s="367">
        <v>0</v>
      </c>
      <c r="BD78" s="367">
        <v>0</v>
      </c>
      <c r="BE78" s="367">
        <v>0</v>
      </c>
      <c r="BF78" s="367">
        <v>0</v>
      </c>
    </row>
    <row r="79" spans="2:58">
      <c r="B79" s="4" t="s">
        <v>226</v>
      </c>
      <c r="E79" s="155" t="s">
        <v>220</v>
      </c>
      <c r="F79" s="38">
        <v>0</v>
      </c>
      <c r="G79" s="38">
        <v>0</v>
      </c>
      <c r="H79" s="38">
        <v>0</v>
      </c>
      <c r="I79" s="38">
        <v>174.88</v>
      </c>
      <c r="J79" s="38">
        <v>174.88</v>
      </c>
      <c r="K79" s="38">
        <v>0</v>
      </c>
      <c r="L79" s="38">
        <v>0</v>
      </c>
      <c r="M79" s="38">
        <v>167730</v>
      </c>
      <c r="N79" s="38">
        <v>249967.5</v>
      </c>
      <c r="O79" s="38">
        <v>249967.5</v>
      </c>
      <c r="P79" s="38">
        <v>313730</v>
      </c>
      <c r="Q79" s="38">
        <v>322270</v>
      </c>
      <c r="R79" s="38">
        <v>341190</v>
      </c>
      <c r="S79" s="38">
        <v>332330</v>
      </c>
      <c r="T79" s="38">
        <v>332330</v>
      </c>
      <c r="U79" s="38">
        <v>318310</v>
      </c>
      <c r="V79" s="38">
        <v>341080</v>
      </c>
      <c r="W79" s="38">
        <v>363070</v>
      </c>
      <c r="X79" s="38">
        <v>384200</v>
      </c>
      <c r="Y79" s="38">
        <v>384199</v>
      </c>
      <c r="Z79" s="38">
        <v>380040</v>
      </c>
      <c r="AA79" s="38">
        <v>227600.32</v>
      </c>
      <c r="AB79" s="38">
        <v>152325</v>
      </c>
      <c r="AC79" s="38">
        <v>0</v>
      </c>
      <c r="AD79" s="38">
        <v>0</v>
      </c>
      <c r="AE79" s="38">
        <v>0</v>
      </c>
      <c r="AF79" s="38">
        <v>0</v>
      </c>
      <c r="AG79" s="38">
        <v>0</v>
      </c>
      <c r="AH79" s="38">
        <v>0</v>
      </c>
      <c r="AI79" s="38">
        <v>0</v>
      </c>
      <c r="AJ79" s="38">
        <v>0</v>
      </c>
      <c r="AK79" s="38">
        <v>0</v>
      </c>
      <c r="AL79" s="38">
        <v>0</v>
      </c>
      <c r="AM79" s="38">
        <v>0</v>
      </c>
      <c r="AN79" s="38">
        <v>0</v>
      </c>
      <c r="AO79" s="38">
        <v>0</v>
      </c>
      <c r="AP79" s="38">
        <v>0</v>
      </c>
      <c r="AQ79" s="38">
        <v>0</v>
      </c>
      <c r="AR79" s="38">
        <v>0</v>
      </c>
      <c r="AS79" s="38"/>
      <c r="AT79" s="38">
        <v>0</v>
      </c>
      <c r="AU79" s="151"/>
      <c r="AV79" s="151"/>
      <c r="AW79" s="151">
        <v>0</v>
      </c>
      <c r="AX79" s="38">
        <v>0</v>
      </c>
      <c r="AY79" s="38">
        <v>0</v>
      </c>
      <c r="AZ79" s="38">
        <v>0</v>
      </c>
      <c r="BA79" s="38">
        <v>0</v>
      </c>
      <c r="BB79" s="367"/>
      <c r="BC79" s="367">
        <v>0</v>
      </c>
      <c r="BD79" s="367">
        <v>0</v>
      </c>
      <c r="BE79" s="367">
        <v>0</v>
      </c>
      <c r="BF79" s="367">
        <v>0</v>
      </c>
    </row>
    <row r="80" spans="2:58">
      <c r="B80" s="4" t="s">
        <v>81</v>
      </c>
      <c r="E80" s="155" t="s">
        <v>220</v>
      </c>
      <c r="F80" s="38">
        <v>137574.40400000001</v>
      </c>
      <c r="G80" s="38">
        <v>154313.40400000001</v>
      </c>
      <c r="H80" s="38">
        <v>151640.72700000001</v>
      </c>
      <c r="I80" s="38">
        <v>144413.935</v>
      </c>
      <c r="J80" s="38">
        <v>144413.935</v>
      </c>
      <c r="K80" s="38">
        <v>112289.97199999999</v>
      </c>
      <c r="L80" s="38">
        <v>109551.71400000001</v>
      </c>
      <c r="M80" s="38">
        <v>125653.083</v>
      </c>
      <c r="N80" s="38">
        <v>119042.249</v>
      </c>
      <c r="O80" s="38">
        <v>119042.249</v>
      </c>
      <c r="P80" s="38">
        <v>131037.81200000001</v>
      </c>
      <c r="Q80" s="38">
        <v>171724.20300000001</v>
      </c>
      <c r="R80" s="38">
        <v>123219.807</v>
      </c>
      <c r="S80" s="38">
        <v>202444.81200000001</v>
      </c>
      <c r="T80" s="38">
        <v>201940</v>
      </c>
      <c r="U80" s="38">
        <v>146347.204</v>
      </c>
      <c r="V80" s="38">
        <v>174285.91899999999</v>
      </c>
      <c r="W80" s="38">
        <v>166683.52299999999</v>
      </c>
      <c r="X80" s="38">
        <v>236987.6</v>
      </c>
      <c r="Y80" s="38">
        <v>236163</v>
      </c>
      <c r="Z80" s="38">
        <v>208142</v>
      </c>
      <c r="AA80" s="38">
        <v>199968</v>
      </c>
      <c r="AB80" s="38">
        <v>162026</v>
      </c>
      <c r="AC80" s="217">
        <v>303016</v>
      </c>
      <c r="AD80" s="38">
        <v>0</v>
      </c>
      <c r="AE80" s="38">
        <v>0</v>
      </c>
      <c r="AF80" s="38">
        <v>0</v>
      </c>
      <c r="AG80" s="38">
        <v>0</v>
      </c>
      <c r="AH80" s="38">
        <v>0</v>
      </c>
      <c r="AI80" s="38">
        <v>0</v>
      </c>
      <c r="AJ80" s="38">
        <v>0</v>
      </c>
      <c r="AK80" s="38">
        <v>0</v>
      </c>
      <c r="AL80" s="38">
        <v>0</v>
      </c>
      <c r="AM80" s="38">
        <v>0</v>
      </c>
      <c r="AN80" s="38">
        <v>0</v>
      </c>
      <c r="AO80" s="38">
        <v>0</v>
      </c>
      <c r="AP80" s="38">
        <v>0</v>
      </c>
      <c r="AQ80" s="38">
        <v>0</v>
      </c>
      <c r="AR80" s="38">
        <v>0</v>
      </c>
      <c r="AS80" s="38"/>
      <c r="AT80" s="38">
        <v>0</v>
      </c>
      <c r="AU80" s="151"/>
      <c r="AV80" s="151"/>
      <c r="AW80" s="151">
        <v>0</v>
      </c>
      <c r="AX80" s="38">
        <v>0</v>
      </c>
      <c r="AY80" s="38">
        <v>0</v>
      </c>
      <c r="AZ80" s="38">
        <v>0</v>
      </c>
      <c r="BA80" s="38">
        <v>0</v>
      </c>
      <c r="BB80" s="367"/>
      <c r="BC80" s="367">
        <v>0</v>
      </c>
      <c r="BD80" s="367">
        <v>0</v>
      </c>
      <c r="BE80" s="367">
        <v>0</v>
      </c>
      <c r="BF80" s="367">
        <v>0</v>
      </c>
    </row>
    <row r="81" spans="2:58">
      <c r="B81" s="4" t="s">
        <v>311</v>
      </c>
      <c r="E81" s="155" t="s">
        <v>220</v>
      </c>
      <c r="F81" s="38"/>
      <c r="G81" s="38"/>
      <c r="H81" s="38"/>
      <c r="I81" s="38"/>
      <c r="J81" s="38">
        <v>0</v>
      </c>
      <c r="K81" s="38"/>
      <c r="L81" s="38"/>
      <c r="M81" s="38"/>
      <c r="N81" s="38"/>
      <c r="O81" s="38">
        <v>0</v>
      </c>
      <c r="P81" s="38"/>
      <c r="Q81" s="38"/>
      <c r="R81" s="38"/>
      <c r="S81" s="38"/>
      <c r="T81" s="38">
        <v>0</v>
      </c>
      <c r="U81" s="38"/>
      <c r="V81" s="38"/>
      <c r="W81" s="38"/>
      <c r="X81" s="38"/>
      <c r="Y81" s="38">
        <v>0</v>
      </c>
      <c r="Z81" s="38">
        <v>0</v>
      </c>
      <c r="AA81" s="38">
        <v>0</v>
      </c>
      <c r="AB81" s="38">
        <v>0</v>
      </c>
      <c r="AC81" s="38">
        <v>0</v>
      </c>
      <c r="AD81" s="217">
        <v>209877</v>
      </c>
      <c r="AE81" s="217">
        <f t="shared" ref="AE81:AE82" si="41">AD81</f>
        <v>209877</v>
      </c>
      <c r="AF81" s="38">
        <v>119864</v>
      </c>
      <c r="AG81" s="38">
        <v>131705</v>
      </c>
      <c r="AH81" s="38">
        <v>97899</v>
      </c>
      <c r="AI81" s="38">
        <v>129021</v>
      </c>
      <c r="AJ81" s="38">
        <f t="shared" ref="AJ81:AJ83" si="42">AI81</f>
        <v>129021</v>
      </c>
      <c r="AK81" s="38">
        <v>131601</v>
      </c>
      <c r="AL81" s="38">
        <v>128747</v>
      </c>
      <c r="AM81" s="38">
        <v>147537</v>
      </c>
      <c r="AN81" s="38">
        <v>134269</v>
      </c>
      <c r="AO81" s="38">
        <v>134269</v>
      </c>
      <c r="AP81" s="38">
        <v>105327</v>
      </c>
      <c r="AQ81" s="38">
        <v>143134</v>
      </c>
      <c r="AR81" s="38">
        <v>116301</v>
      </c>
      <c r="AS81" s="38">
        <v>93145</v>
      </c>
      <c r="AT81" s="38">
        <v>93145</v>
      </c>
      <c r="AU81" s="38">
        <v>93224</v>
      </c>
      <c r="AV81" s="38">
        <v>125853</v>
      </c>
      <c r="AW81" s="38">
        <v>120550</v>
      </c>
      <c r="AX81" s="38">
        <v>131513</v>
      </c>
      <c r="AY81" s="38">
        <v>131513</v>
      </c>
      <c r="AZ81" s="38">
        <v>132488</v>
      </c>
      <c r="BA81" s="38">
        <v>215163</v>
      </c>
      <c r="BB81" s="367">
        <v>135561</v>
      </c>
      <c r="BC81" s="367">
        <v>206303</v>
      </c>
      <c r="BD81" s="367">
        <v>206303</v>
      </c>
      <c r="BE81" s="381">
        <v>159130</v>
      </c>
      <c r="BF81" s="381">
        <v>172526</v>
      </c>
    </row>
    <row r="82" spans="2:58">
      <c r="B82" s="4" t="s">
        <v>336</v>
      </c>
      <c r="E82" s="155" t="s">
        <v>220</v>
      </c>
      <c r="F82" s="38"/>
      <c r="G82" s="38"/>
      <c r="H82" s="38"/>
      <c r="I82" s="38"/>
      <c r="J82" s="38">
        <v>0</v>
      </c>
      <c r="K82" s="38"/>
      <c r="L82" s="38"/>
      <c r="M82" s="38"/>
      <c r="N82" s="38"/>
      <c r="O82" s="38">
        <v>0</v>
      </c>
      <c r="P82" s="38"/>
      <c r="Q82" s="38"/>
      <c r="R82" s="38"/>
      <c r="S82" s="38"/>
      <c r="T82" s="38">
        <v>0</v>
      </c>
      <c r="U82" s="38"/>
      <c r="V82" s="38"/>
      <c r="W82" s="38"/>
      <c r="X82" s="38"/>
      <c r="Y82" s="38">
        <v>0</v>
      </c>
      <c r="Z82" s="38">
        <v>0</v>
      </c>
      <c r="AA82" s="38">
        <v>0</v>
      </c>
      <c r="AB82" s="38">
        <v>0</v>
      </c>
      <c r="AC82" s="38">
        <v>0</v>
      </c>
      <c r="AD82" s="217">
        <v>93139</v>
      </c>
      <c r="AE82" s="217">
        <f t="shared" si="41"/>
        <v>93139</v>
      </c>
      <c r="AF82" s="38">
        <v>93232</v>
      </c>
      <c r="AG82" s="38">
        <v>89017</v>
      </c>
      <c r="AH82" s="38">
        <v>79783</v>
      </c>
      <c r="AI82" s="38">
        <v>86440</v>
      </c>
      <c r="AJ82" s="38">
        <f t="shared" si="42"/>
        <v>86440</v>
      </c>
      <c r="AK82" s="38">
        <v>86659</v>
      </c>
      <c r="AL82" s="38">
        <v>88172</v>
      </c>
      <c r="AM82" s="38">
        <v>80595</v>
      </c>
      <c r="AN82" s="38">
        <v>69231</v>
      </c>
      <c r="AO82" s="38">
        <v>69231</v>
      </c>
      <c r="AP82" s="38">
        <v>120088</v>
      </c>
      <c r="AQ82" s="38">
        <v>112762</v>
      </c>
      <c r="AR82" s="38">
        <v>440834</v>
      </c>
      <c r="AS82" s="38">
        <v>283717</v>
      </c>
      <c r="AT82" s="38">
        <v>283717</v>
      </c>
      <c r="AU82" s="38">
        <v>299080</v>
      </c>
      <c r="AV82" s="38">
        <v>120644</v>
      </c>
      <c r="AW82" s="38">
        <v>114725</v>
      </c>
      <c r="AX82" s="38">
        <v>145953</v>
      </c>
      <c r="AY82" s="38">
        <v>145953</v>
      </c>
      <c r="AZ82" s="38">
        <v>185208</v>
      </c>
      <c r="BA82" s="38">
        <v>150523</v>
      </c>
      <c r="BB82" s="367">
        <v>196524</v>
      </c>
      <c r="BC82" s="367">
        <v>169150</v>
      </c>
      <c r="BD82" s="367">
        <v>169150</v>
      </c>
      <c r="BE82" s="381">
        <v>219363</v>
      </c>
      <c r="BF82" s="381">
        <v>225990</v>
      </c>
    </row>
    <row r="83" spans="2:58">
      <c r="B83" s="27"/>
      <c r="C83" s="27"/>
      <c r="D83" s="27"/>
      <c r="E83" s="116" t="s">
        <v>220</v>
      </c>
      <c r="F83" s="43">
        <f t="shared" ref="F83:I83" si="43">SUM(F70:F80)</f>
        <v>807663.07900000003</v>
      </c>
      <c r="G83" s="43">
        <f t="shared" si="43"/>
        <v>709358.09300000011</v>
      </c>
      <c r="H83" s="43">
        <f t="shared" si="43"/>
        <v>1005183.9850000001</v>
      </c>
      <c r="I83" s="43">
        <f t="shared" si="43"/>
        <v>776910.66999999993</v>
      </c>
      <c r="J83" s="152">
        <f>SUM(J70:J82)</f>
        <v>776910.66999999993</v>
      </c>
      <c r="K83" s="43">
        <f t="shared" ref="K83:N83" si="44">SUM(K70:K80)</f>
        <v>795075.21299999976</v>
      </c>
      <c r="L83" s="43">
        <f t="shared" si="44"/>
        <v>748722.58900000004</v>
      </c>
      <c r="M83" s="43">
        <f t="shared" si="44"/>
        <v>913518.28099999996</v>
      </c>
      <c r="N83" s="43">
        <f t="shared" si="44"/>
        <v>1127507.4610000001</v>
      </c>
      <c r="O83" s="152">
        <f>SUM(O70:O80)</f>
        <v>1127507.4610000001</v>
      </c>
      <c r="P83" s="43">
        <f t="shared" ref="P83:S83" si="45">SUM(P70:P80)</f>
        <v>1186255.4749999999</v>
      </c>
      <c r="Q83" s="43">
        <f t="shared" si="45"/>
        <v>1076189.7620000001</v>
      </c>
      <c r="R83" s="43">
        <f t="shared" si="45"/>
        <v>1745133.8740000001</v>
      </c>
      <c r="S83" s="43">
        <f t="shared" si="45"/>
        <v>2124028.62</v>
      </c>
      <c r="T83" s="152">
        <v>2124028</v>
      </c>
      <c r="U83" s="43">
        <f t="shared" ref="U83:AC83" si="46">SUM(U70:U80)</f>
        <v>1719805.236</v>
      </c>
      <c r="V83" s="43">
        <f t="shared" si="46"/>
        <v>2270851.7849999997</v>
      </c>
      <c r="W83" s="43">
        <f t="shared" si="46"/>
        <v>1926672.1610000001</v>
      </c>
      <c r="X83" s="43">
        <f t="shared" si="46"/>
        <v>1803116.929</v>
      </c>
      <c r="Y83" s="152">
        <f t="shared" si="46"/>
        <v>1803116.1939999999</v>
      </c>
      <c r="Z83" s="43">
        <f t="shared" si="46"/>
        <v>1764535</v>
      </c>
      <c r="AA83" s="43">
        <f t="shared" si="46"/>
        <v>1495758.6840000001</v>
      </c>
      <c r="AB83" s="43">
        <f t="shared" si="46"/>
        <v>1409859</v>
      </c>
      <c r="AC83" s="169">
        <f t="shared" si="46"/>
        <v>1438442</v>
      </c>
      <c r="AD83" s="43">
        <f>SUM(AD70:AD82)</f>
        <v>1438442</v>
      </c>
      <c r="AE83" s="170">
        <f>AD83</f>
        <v>1438442</v>
      </c>
      <c r="AF83" s="43">
        <f>SUM(AF70:AF82)</f>
        <v>1410703</v>
      </c>
      <c r="AG83" s="43">
        <v>1289542</v>
      </c>
      <c r="AH83" s="43">
        <f>SUM(AH70:AH82)</f>
        <v>1451665</v>
      </c>
      <c r="AI83" s="43">
        <f>SUM(AI70:AI82)</f>
        <v>1333375</v>
      </c>
      <c r="AJ83" s="170">
        <f t="shared" si="42"/>
        <v>1333375</v>
      </c>
      <c r="AK83" s="43">
        <f>SUM(AK70:AK82)</f>
        <v>1506190</v>
      </c>
      <c r="AL83" s="43">
        <f>SUM(AL70:AL82)</f>
        <v>1481605</v>
      </c>
      <c r="AM83" s="43">
        <f>SUM(AM70:AM82)</f>
        <v>1425745</v>
      </c>
      <c r="AN83" s="43">
        <v>1372284</v>
      </c>
      <c r="AO83" s="170">
        <v>1372284</v>
      </c>
      <c r="AP83" s="43">
        <v>1456096</v>
      </c>
      <c r="AQ83" s="43">
        <v>1725080</v>
      </c>
      <c r="AR83" s="43">
        <v>1926178</v>
      </c>
      <c r="AS83" s="43">
        <v>1603094</v>
      </c>
      <c r="AT83" s="170">
        <v>1603094</v>
      </c>
      <c r="AU83" s="152">
        <v>1774141</v>
      </c>
      <c r="AV83" s="152">
        <v>1463552</v>
      </c>
      <c r="AW83" s="152">
        <v>1605427</v>
      </c>
      <c r="AX83" s="152">
        <f>SUM(AX70:AX82)</f>
        <v>1534218</v>
      </c>
      <c r="AY83" s="152">
        <f>SUM(AY70:AY82)</f>
        <v>1534218</v>
      </c>
      <c r="AZ83" s="152">
        <f>SUM(AZ70:AZ82)</f>
        <v>1584161</v>
      </c>
      <c r="BA83" s="152">
        <f>SUM(BA70:BA82)</f>
        <v>1506071</v>
      </c>
      <c r="BB83" s="152">
        <f>SUM(BB70:BB82)</f>
        <v>1492844</v>
      </c>
      <c r="BC83" s="152">
        <f t="shared" ref="BC83:BE83" si="47">SUM(BC70:BC82)</f>
        <v>1443683</v>
      </c>
      <c r="BD83" s="152">
        <f t="shared" si="47"/>
        <v>1443683</v>
      </c>
      <c r="BE83" s="152">
        <f t="shared" si="47"/>
        <v>1635435</v>
      </c>
      <c r="BF83" s="152">
        <f t="shared" ref="BF83" si="48">SUM(BF70:BF82)</f>
        <v>1738237</v>
      </c>
    </row>
    <row r="84" spans="2:58">
      <c r="F84" s="38"/>
      <c r="G84" s="38"/>
      <c r="H84" s="38"/>
      <c r="I84" s="38"/>
      <c r="J84" s="151"/>
      <c r="K84" s="38"/>
      <c r="L84" s="38"/>
      <c r="M84" s="38"/>
      <c r="N84" s="38"/>
      <c r="O84" s="151"/>
      <c r="P84" s="38"/>
      <c r="Q84" s="38"/>
      <c r="R84" s="38"/>
      <c r="S84" s="38"/>
      <c r="T84" s="151"/>
      <c r="U84" s="38"/>
      <c r="V84" s="38"/>
      <c r="W84" s="38"/>
      <c r="X84" s="38"/>
      <c r="Y84" s="151"/>
      <c r="Z84" s="38"/>
      <c r="AA84" s="38"/>
      <c r="AB84" s="38"/>
      <c r="AC84" s="217"/>
      <c r="AD84" s="217"/>
      <c r="AE84" s="218"/>
      <c r="AF84" s="218"/>
      <c r="AG84" s="218"/>
      <c r="AH84" s="218"/>
      <c r="AI84" s="218"/>
      <c r="AJ84" s="218"/>
      <c r="AK84" s="218"/>
      <c r="AL84" s="218"/>
      <c r="AO84" s="218"/>
      <c r="AT84" s="218"/>
      <c r="AX84" s="344"/>
      <c r="AY84" s="344"/>
    </row>
    <row r="85" spans="2:58">
      <c r="B85" s="4" t="s">
        <v>83</v>
      </c>
      <c r="E85" s="155" t="s">
        <v>220</v>
      </c>
      <c r="F85" s="38">
        <v>11594.753000000001</v>
      </c>
      <c r="G85" s="38">
        <v>498954.49200000003</v>
      </c>
      <c r="H85" s="38">
        <v>728850.22199999995</v>
      </c>
      <c r="I85" s="38">
        <v>512223.82299999997</v>
      </c>
      <c r="J85" s="38">
        <v>512223.82299999997</v>
      </c>
      <c r="K85" s="38">
        <v>566224.147</v>
      </c>
      <c r="L85" s="38">
        <v>554751.67599999998</v>
      </c>
      <c r="M85" s="38">
        <v>583833.64800000004</v>
      </c>
      <c r="N85" s="38">
        <v>563884.28099999996</v>
      </c>
      <c r="O85" s="38">
        <v>563884.28099999996</v>
      </c>
      <c r="P85" s="38">
        <v>549368.32299999997</v>
      </c>
      <c r="Q85" s="38">
        <v>524473.73800000001</v>
      </c>
      <c r="R85" s="38">
        <v>565979.02800000005</v>
      </c>
      <c r="S85" s="38">
        <v>1928.662</v>
      </c>
      <c r="T85" s="38">
        <v>1928.662</v>
      </c>
      <c r="U85" s="38">
        <v>542093.277</v>
      </c>
      <c r="V85" s="38">
        <v>1632.3109999999999</v>
      </c>
      <c r="W85" s="38">
        <v>45670.256000000001</v>
      </c>
      <c r="X85" s="38">
        <v>5038.616</v>
      </c>
      <c r="Y85" s="38">
        <v>5038.616</v>
      </c>
      <c r="Z85" s="38">
        <v>0</v>
      </c>
      <c r="AA85" s="38">
        <v>0</v>
      </c>
      <c r="AB85" s="38">
        <v>0</v>
      </c>
      <c r="AC85" s="38">
        <v>0</v>
      </c>
      <c r="AD85" s="38">
        <v>0</v>
      </c>
      <c r="AE85" s="38">
        <v>0</v>
      </c>
      <c r="AF85" s="38">
        <v>0</v>
      </c>
      <c r="AG85" s="38">
        <v>0</v>
      </c>
      <c r="AH85" s="38">
        <v>0</v>
      </c>
      <c r="AI85" s="38">
        <v>0</v>
      </c>
      <c r="AJ85" s="38">
        <v>0</v>
      </c>
      <c r="AK85" s="38">
        <v>0</v>
      </c>
      <c r="AL85" s="38">
        <v>4330</v>
      </c>
      <c r="AO85" s="38">
        <v>0</v>
      </c>
      <c r="AP85" s="38">
        <v>0</v>
      </c>
      <c r="AQ85" s="38">
        <v>0</v>
      </c>
      <c r="AR85" s="38">
        <v>0</v>
      </c>
      <c r="AS85" s="38"/>
      <c r="AT85" s="38">
        <v>0</v>
      </c>
      <c r="AU85" s="38"/>
      <c r="AV85" s="38"/>
      <c r="AW85" s="38"/>
      <c r="AX85" s="38">
        <v>0</v>
      </c>
      <c r="AY85" s="38">
        <v>0</v>
      </c>
      <c r="AZ85" s="38">
        <v>0</v>
      </c>
      <c r="BA85" s="38">
        <v>0</v>
      </c>
      <c r="BB85" s="38">
        <v>0</v>
      </c>
      <c r="BC85" s="38">
        <v>0</v>
      </c>
      <c r="BD85" s="38">
        <v>0</v>
      </c>
      <c r="BE85" s="4">
        <v>247</v>
      </c>
      <c r="BF85" s="38">
        <v>0</v>
      </c>
    </row>
    <row r="86" spans="2:58">
      <c r="B86" s="29" t="s">
        <v>84</v>
      </c>
      <c r="C86" s="27"/>
      <c r="D86" s="27"/>
      <c r="E86" s="116" t="s">
        <v>220</v>
      </c>
      <c r="F86" s="43">
        <f t="shared" ref="F86:I86" si="49">SUM(F67,F83,F85)</f>
        <v>4140774.2840000005</v>
      </c>
      <c r="G86" s="43">
        <f t="shared" si="49"/>
        <v>4140788.219000001</v>
      </c>
      <c r="H86" s="43">
        <f t="shared" si="49"/>
        <v>5774174.3700000001</v>
      </c>
      <c r="I86" s="43">
        <f t="shared" si="49"/>
        <v>4619479.8609999996</v>
      </c>
      <c r="J86" s="152">
        <f>SUM(J67,J83,J85)</f>
        <v>4619479.8609999996</v>
      </c>
      <c r="K86" s="43">
        <f t="shared" ref="K86:N86" si="50">SUM(K67,K83,K85)</f>
        <v>4687942.1729999986</v>
      </c>
      <c r="L86" s="43">
        <f t="shared" si="50"/>
        <v>5580056.1249999991</v>
      </c>
      <c r="M86" s="43">
        <f t="shared" si="50"/>
        <v>5556008.5469999993</v>
      </c>
      <c r="N86" s="43">
        <f t="shared" si="50"/>
        <v>5604806.3550000004</v>
      </c>
      <c r="O86" s="152">
        <f>SUM(O67,O83,O85)</f>
        <v>5604806.3550000004</v>
      </c>
      <c r="P86" s="43">
        <f t="shared" ref="P86:S86" si="51">SUM(P67,P83,P85)</f>
        <v>5373702.4819999989</v>
      </c>
      <c r="Q86" s="43">
        <f t="shared" si="51"/>
        <v>6205937.8670000006</v>
      </c>
      <c r="R86" s="43">
        <f t="shared" si="51"/>
        <v>6821468.6519999998</v>
      </c>
      <c r="S86" s="43">
        <f t="shared" si="51"/>
        <v>6766353.3430000003</v>
      </c>
      <c r="T86" s="152">
        <f>SUM(T67,T83,T85)+1</f>
        <v>6766353.2469999995</v>
      </c>
      <c r="U86" s="43">
        <f t="shared" ref="U86:AC86" si="52">SUM(U67,U83,U85)</f>
        <v>6594017.3889999995</v>
      </c>
      <c r="V86" s="43">
        <f t="shared" si="52"/>
        <v>7152821.1749999998</v>
      </c>
      <c r="W86" s="43">
        <f t="shared" si="52"/>
        <v>6855231.4690000005</v>
      </c>
      <c r="X86" s="43">
        <f t="shared" si="52"/>
        <v>6872211.2530000005</v>
      </c>
      <c r="Y86" s="152">
        <f t="shared" si="52"/>
        <v>6872210.8100000005</v>
      </c>
      <c r="Z86" s="43">
        <f t="shared" si="52"/>
        <v>6609018</v>
      </c>
      <c r="AA86" s="43">
        <f t="shared" si="52"/>
        <v>6209515.9280000012</v>
      </c>
      <c r="AB86" s="43">
        <f t="shared" si="52"/>
        <v>6008915</v>
      </c>
      <c r="AC86" s="169">
        <f t="shared" si="52"/>
        <v>5885259</v>
      </c>
      <c r="AD86" s="169">
        <f>SUM(AD67,AD83,AD85)</f>
        <v>5885259</v>
      </c>
      <c r="AE86" s="170">
        <f>AD86</f>
        <v>5885259</v>
      </c>
      <c r="AF86" s="43">
        <f t="shared" ref="AF86" si="53">SUM(AF67,AF83,AF85)</f>
        <v>6480172</v>
      </c>
      <c r="AG86" s="43">
        <v>5750860</v>
      </c>
      <c r="AH86" s="43">
        <v>6159504</v>
      </c>
      <c r="AI86" s="169">
        <f>SUM(AI67,AI83,AI85)</f>
        <v>6016608</v>
      </c>
      <c r="AJ86" s="170">
        <f>AI86</f>
        <v>6016608</v>
      </c>
      <c r="AK86" s="43">
        <v>6174379</v>
      </c>
      <c r="AL86" s="43">
        <v>6161566</v>
      </c>
      <c r="AM86" s="43">
        <v>6056723</v>
      </c>
      <c r="AN86" s="43">
        <v>5493580</v>
      </c>
      <c r="AO86" s="170">
        <v>5493580</v>
      </c>
      <c r="AP86" s="43">
        <v>5922956</v>
      </c>
      <c r="AQ86" s="43">
        <v>6284129</v>
      </c>
      <c r="AR86" s="43">
        <v>7212427</v>
      </c>
      <c r="AS86" s="43">
        <v>6777313</v>
      </c>
      <c r="AT86" s="170">
        <v>6777313</v>
      </c>
      <c r="AU86" s="152">
        <v>6746516</v>
      </c>
      <c r="AV86" s="152">
        <v>6508537</v>
      </c>
      <c r="AW86" s="152">
        <v>6885757</v>
      </c>
      <c r="AX86" s="152">
        <v>6548315</v>
      </c>
      <c r="AY86" s="152">
        <v>6548315</v>
      </c>
      <c r="AZ86" s="152">
        <f>AZ83+AZ67</f>
        <v>6805745</v>
      </c>
      <c r="BA86" s="152">
        <f>BA83+BA67</f>
        <v>6954802</v>
      </c>
      <c r="BB86" s="152">
        <f>BB83+BB67</f>
        <v>6707140</v>
      </c>
      <c r="BC86" s="152">
        <f>BC83+BC67</f>
        <v>7010363</v>
      </c>
      <c r="BD86" s="152">
        <f>BD83+BD67</f>
        <v>7010363</v>
      </c>
      <c r="BE86" s="152">
        <f>BE83+BE67+BE85</f>
        <v>7024102</v>
      </c>
      <c r="BF86" s="152">
        <f>BF83+BF67+BF85</f>
        <v>6999715</v>
      </c>
    </row>
    <row r="87" spans="2:58">
      <c r="B87" s="29" t="s">
        <v>85</v>
      </c>
      <c r="C87" s="27"/>
      <c r="D87" s="27"/>
      <c r="E87" s="116" t="s">
        <v>220</v>
      </c>
      <c r="F87" s="43">
        <f t="shared" ref="F87:I87" si="54">SUM(F53,F86)</f>
        <v>8579827.9350000005</v>
      </c>
      <c r="G87" s="43">
        <f t="shared" si="54"/>
        <v>8748097.3610000014</v>
      </c>
      <c r="H87" s="43">
        <f t="shared" si="54"/>
        <v>11122820.243000001</v>
      </c>
      <c r="I87" s="43">
        <f t="shared" si="54"/>
        <v>10709657.658</v>
      </c>
      <c r="J87" s="152">
        <f>SUM(J53,J86)</f>
        <v>10709657.658</v>
      </c>
      <c r="K87" s="43">
        <f t="shared" ref="K87:N87" si="55">SUM(K53,K86)</f>
        <v>10845121.187999997</v>
      </c>
      <c r="L87" s="43">
        <f t="shared" si="55"/>
        <v>11742326.267999999</v>
      </c>
      <c r="M87" s="43">
        <f t="shared" si="55"/>
        <v>11737571.711999999</v>
      </c>
      <c r="N87" s="43">
        <f t="shared" si="55"/>
        <v>11883077.27</v>
      </c>
      <c r="O87" s="152">
        <f>SUM(O53,O86)</f>
        <v>11883077.27</v>
      </c>
      <c r="P87" s="43">
        <f t="shared" ref="P87:W87" si="56">SUM(P53,P86)</f>
        <v>11622116.668999998</v>
      </c>
      <c r="Q87" s="43">
        <f t="shared" si="56"/>
        <v>12590653.600000001</v>
      </c>
      <c r="R87" s="43">
        <f t="shared" si="56"/>
        <v>13492041.515999999</v>
      </c>
      <c r="S87" s="43">
        <f t="shared" si="56"/>
        <v>13549958.201000001</v>
      </c>
      <c r="T87" s="152">
        <f t="shared" si="56"/>
        <v>13549958.105</v>
      </c>
      <c r="U87" s="43">
        <f t="shared" si="56"/>
        <v>12688112.464000002</v>
      </c>
      <c r="V87" s="43">
        <f t="shared" si="56"/>
        <v>13599704.340999998</v>
      </c>
      <c r="W87" s="43">
        <f t="shared" si="56"/>
        <v>13793534.265000001</v>
      </c>
      <c r="X87" s="43">
        <v>14015281</v>
      </c>
      <c r="Y87" s="152">
        <v>14015280</v>
      </c>
      <c r="Z87" s="43">
        <f t="shared" ref="Z87:AD87" si="57">SUM(Z53,Z86)</f>
        <v>14010343</v>
      </c>
      <c r="AA87" s="43">
        <f t="shared" si="57"/>
        <v>13880886.254000001</v>
      </c>
      <c r="AB87" s="43">
        <f t="shared" si="57"/>
        <v>13920546.876</v>
      </c>
      <c r="AC87" s="169">
        <f t="shared" si="57"/>
        <v>14081915</v>
      </c>
      <c r="AD87" s="169">
        <f t="shared" si="57"/>
        <v>14081915</v>
      </c>
      <c r="AE87" s="170">
        <f t="shared" ref="AE87" si="58">AD87</f>
        <v>14081915</v>
      </c>
      <c r="AF87" s="43">
        <f t="shared" ref="AF87" si="59">SUM(AF53,AF86)</f>
        <v>15376532</v>
      </c>
      <c r="AG87" s="43">
        <v>14068546</v>
      </c>
      <c r="AH87" s="43">
        <v>14865563</v>
      </c>
      <c r="AI87" s="169">
        <f>SUM(AI53,AI86)</f>
        <v>14653287</v>
      </c>
      <c r="AJ87" s="170">
        <f>AI87</f>
        <v>14653287</v>
      </c>
      <c r="AK87" s="43">
        <v>15136532</v>
      </c>
      <c r="AL87" s="43">
        <v>15461593</v>
      </c>
      <c r="AM87" s="43">
        <v>15631238</v>
      </c>
      <c r="AN87" s="43">
        <v>13652261</v>
      </c>
      <c r="AO87" s="170">
        <v>13652261</v>
      </c>
      <c r="AP87" s="43">
        <v>14735779</v>
      </c>
      <c r="AQ87" s="43">
        <v>15210388</v>
      </c>
      <c r="AR87" s="43">
        <v>17079319</v>
      </c>
      <c r="AS87" s="43">
        <v>16650763</v>
      </c>
      <c r="AT87" s="170">
        <v>16650763</v>
      </c>
      <c r="AU87" s="152">
        <v>16747032</v>
      </c>
      <c r="AV87" s="152">
        <v>16426522</v>
      </c>
      <c r="AW87" s="152">
        <v>17600464</v>
      </c>
      <c r="AX87" s="152">
        <v>16942712</v>
      </c>
      <c r="AY87" s="152">
        <v>16942712</v>
      </c>
      <c r="AZ87" s="152">
        <f t="shared" ref="AZ87:BF87" si="60">AZ86+AZ53</f>
        <v>17095891</v>
      </c>
      <c r="BA87" s="152">
        <f t="shared" si="60"/>
        <v>17565144</v>
      </c>
      <c r="BB87" s="152">
        <f t="shared" si="60"/>
        <v>17760109</v>
      </c>
      <c r="BC87" s="152">
        <f t="shared" si="60"/>
        <v>18934647</v>
      </c>
      <c r="BD87" s="152">
        <f t="shared" si="60"/>
        <v>18934647</v>
      </c>
      <c r="BE87" s="152">
        <f t="shared" si="60"/>
        <v>18836041</v>
      </c>
      <c r="BF87" s="152">
        <f t="shared" si="60"/>
        <v>19053866</v>
      </c>
    </row>
    <row r="88" spans="2:58">
      <c r="J88" s="149"/>
      <c r="K88" s="31"/>
      <c r="L88" s="31"/>
      <c r="M88" s="31"/>
      <c r="N88" s="31"/>
      <c r="O88" s="149"/>
      <c r="P88" s="31"/>
      <c r="Q88" s="31"/>
      <c r="R88" s="31"/>
      <c r="S88" s="31"/>
      <c r="T88" s="149"/>
      <c r="AC88" s="4"/>
      <c r="AD88" s="4"/>
      <c r="AE88" s="4"/>
      <c r="AF88" s="4"/>
      <c r="AJ88" s="4"/>
      <c r="AK88" s="4"/>
      <c r="AL88" s="4"/>
    </row>
    <row r="89" spans="2:58">
      <c r="AC89" s="217"/>
      <c r="AD89" s="217"/>
      <c r="AE89" s="218"/>
      <c r="AF89" s="218"/>
      <c r="AJ89" s="218"/>
      <c r="AK89" s="218"/>
      <c r="AL89" s="218"/>
    </row>
    <row r="90" spans="2:58">
      <c r="U90" s="38"/>
      <c r="AC90" s="217"/>
      <c r="AD90" s="217"/>
      <c r="AE90" s="218"/>
      <c r="AF90" s="218"/>
      <c r="AJ90" s="218"/>
      <c r="AK90" s="218"/>
      <c r="AL90" s="218"/>
    </row>
    <row r="91" spans="2:58">
      <c r="AC91" s="217"/>
      <c r="AD91" s="217"/>
      <c r="AE91" s="218"/>
      <c r="AF91" s="218"/>
      <c r="AJ91" s="218"/>
      <c r="AK91" s="218"/>
      <c r="AL91" s="218"/>
    </row>
    <row r="92" spans="2:58">
      <c r="AC92" s="217"/>
      <c r="AD92" s="217"/>
      <c r="AE92" s="218"/>
      <c r="AF92" s="218"/>
      <c r="AJ92" s="218"/>
      <c r="AK92" s="218"/>
      <c r="AL92" s="218"/>
    </row>
    <row r="93" spans="2:58">
      <c r="AC93" s="217"/>
      <c r="AD93" s="217"/>
      <c r="AE93" s="218"/>
      <c r="AF93" s="218"/>
      <c r="AJ93" s="218"/>
      <c r="AK93" s="218"/>
      <c r="AL93" s="218"/>
    </row>
    <row r="94" spans="2:58">
      <c r="AC94" s="217"/>
      <c r="AD94" s="217"/>
      <c r="AE94" s="218"/>
      <c r="AF94" s="218"/>
      <c r="AJ94" s="218"/>
      <c r="AK94" s="218"/>
      <c r="AL94" s="218"/>
    </row>
    <row r="95" spans="2:58">
      <c r="AC95" s="217"/>
      <c r="AD95" s="217"/>
      <c r="AE95" s="218"/>
      <c r="AF95" s="218"/>
      <c r="AJ95" s="218"/>
      <c r="AK95" s="218"/>
      <c r="AL95" s="218"/>
    </row>
    <row r="96" spans="2:58">
      <c r="AC96" s="217"/>
      <c r="AD96" s="217"/>
      <c r="AE96" s="218"/>
      <c r="AF96" s="218"/>
      <c r="AJ96" s="218"/>
      <c r="AK96" s="218"/>
      <c r="AL96" s="218"/>
    </row>
    <row r="97" spans="29:38">
      <c r="AC97" s="217"/>
      <c r="AD97" s="217"/>
      <c r="AE97" s="218"/>
      <c r="AF97" s="218"/>
      <c r="AJ97" s="218"/>
      <c r="AK97" s="218"/>
      <c r="AL97" s="218"/>
    </row>
    <row r="98" spans="29:38">
      <c r="AC98" s="217"/>
      <c r="AD98" s="217"/>
      <c r="AE98" s="218"/>
      <c r="AF98" s="218"/>
      <c r="AJ98" s="218"/>
      <c r="AK98" s="218"/>
      <c r="AL98" s="218"/>
    </row>
    <row r="99" spans="29:38">
      <c r="AC99" s="217"/>
      <c r="AD99" s="217"/>
      <c r="AE99" s="218"/>
      <c r="AF99" s="218"/>
      <c r="AJ99" s="218"/>
      <c r="AK99" s="218"/>
      <c r="AL99" s="218"/>
    </row>
    <row r="100" spans="29:38">
      <c r="AC100" s="217"/>
      <c r="AD100" s="217"/>
      <c r="AE100" s="218"/>
      <c r="AF100" s="218"/>
      <c r="AJ100" s="218"/>
      <c r="AK100" s="218"/>
      <c r="AL100" s="218"/>
    </row>
    <row r="101" spans="29:38">
      <c r="AC101" s="217"/>
      <c r="AD101" s="217"/>
      <c r="AE101" s="218"/>
      <c r="AF101" s="218"/>
      <c r="AJ101" s="218"/>
      <c r="AK101" s="218"/>
      <c r="AL101" s="218"/>
    </row>
    <row r="102" spans="29:38">
      <c r="AC102" s="217"/>
      <c r="AD102" s="217"/>
      <c r="AE102" s="218"/>
      <c r="AF102" s="218"/>
      <c r="AJ102" s="218"/>
      <c r="AK102" s="218"/>
      <c r="AL102" s="218"/>
    </row>
    <row r="103" spans="29:38">
      <c r="AC103" s="217"/>
      <c r="AD103" s="217"/>
      <c r="AE103" s="218"/>
      <c r="AF103" s="218"/>
      <c r="AJ103" s="218"/>
      <c r="AK103" s="218"/>
      <c r="AL103" s="218"/>
    </row>
    <row r="104" spans="29:38">
      <c r="AC104" s="217"/>
      <c r="AD104" s="217"/>
      <c r="AE104" s="218"/>
      <c r="AF104" s="218"/>
      <c r="AJ104" s="218"/>
      <c r="AK104" s="218"/>
      <c r="AL104" s="218"/>
    </row>
    <row r="105" spans="29:38">
      <c r="AC105" s="217"/>
      <c r="AD105" s="217"/>
      <c r="AE105" s="218"/>
      <c r="AF105" s="218"/>
      <c r="AJ105" s="218"/>
      <c r="AK105" s="218"/>
      <c r="AL105" s="218"/>
    </row>
    <row r="106" spans="29:38">
      <c r="AC106" s="217"/>
      <c r="AD106" s="217"/>
      <c r="AE106" s="218"/>
      <c r="AF106" s="218"/>
      <c r="AJ106" s="218"/>
      <c r="AK106" s="218"/>
      <c r="AL106" s="218"/>
    </row>
    <row r="107" spans="29:38">
      <c r="AC107" s="217"/>
      <c r="AD107" s="217"/>
      <c r="AE107" s="218"/>
      <c r="AF107" s="218"/>
      <c r="AJ107" s="218"/>
      <c r="AK107" s="218"/>
      <c r="AL107" s="218"/>
    </row>
    <row r="108" spans="29:38">
      <c r="AC108" s="217"/>
      <c r="AD108" s="217"/>
      <c r="AE108" s="218"/>
      <c r="AF108" s="218"/>
      <c r="AJ108" s="218"/>
      <c r="AK108" s="218"/>
      <c r="AL108" s="218"/>
    </row>
    <row r="109" spans="29:38">
      <c r="AC109" s="217"/>
      <c r="AD109" s="217"/>
      <c r="AE109" s="218"/>
      <c r="AF109" s="218"/>
      <c r="AJ109" s="218"/>
      <c r="AK109" s="218"/>
      <c r="AL109" s="218"/>
    </row>
    <row r="110" spans="29:38">
      <c r="AC110" s="217"/>
      <c r="AD110" s="217"/>
      <c r="AE110" s="218"/>
      <c r="AF110" s="218"/>
      <c r="AJ110" s="218"/>
      <c r="AK110" s="218"/>
      <c r="AL110" s="218"/>
    </row>
    <row r="111" spans="29:38">
      <c r="AC111" s="217"/>
      <c r="AD111" s="217"/>
      <c r="AE111" s="218"/>
      <c r="AF111" s="218"/>
      <c r="AJ111" s="218"/>
      <c r="AK111" s="218"/>
      <c r="AL111" s="218"/>
    </row>
    <row r="112" spans="29:38">
      <c r="AC112" s="217"/>
      <c r="AD112" s="217"/>
      <c r="AE112" s="218"/>
      <c r="AF112" s="218"/>
      <c r="AJ112" s="218"/>
      <c r="AK112" s="218"/>
      <c r="AL112" s="218"/>
    </row>
    <row r="113" spans="29:38">
      <c r="AC113" s="217"/>
      <c r="AD113" s="217"/>
      <c r="AE113" s="218"/>
      <c r="AF113" s="218"/>
      <c r="AJ113" s="218"/>
      <c r="AK113" s="218"/>
      <c r="AL113" s="218"/>
    </row>
    <row r="114" spans="29:38">
      <c r="AC114" s="217"/>
      <c r="AD114" s="217"/>
      <c r="AE114" s="218"/>
      <c r="AF114" s="218"/>
      <c r="AJ114" s="218"/>
      <c r="AK114" s="218"/>
      <c r="AL114" s="218"/>
    </row>
    <row r="115" spans="29:38">
      <c r="AC115" s="217"/>
      <c r="AD115" s="217"/>
      <c r="AE115" s="218"/>
      <c r="AF115" s="218"/>
      <c r="AJ115" s="218"/>
      <c r="AK115" s="218"/>
      <c r="AL115" s="218"/>
    </row>
    <row r="116" spans="29:38">
      <c r="AC116" s="217"/>
      <c r="AD116" s="217"/>
      <c r="AE116" s="218"/>
      <c r="AF116" s="218"/>
      <c r="AJ116" s="218"/>
      <c r="AK116" s="218"/>
      <c r="AL116" s="218"/>
    </row>
    <row r="117" spans="29:38">
      <c r="AC117" s="217"/>
      <c r="AD117" s="217"/>
      <c r="AE117" s="218"/>
      <c r="AF117" s="218"/>
      <c r="AJ117" s="218"/>
      <c r="AK117" s="218"/>
      <c r="AL117" s="218"/>
    </row>
    <row r="118" spans="29:38">
      <c r="AC118" s="217"/>
      <c r="AD118" s="217"/>
      <c r="AE118" s="218"/>
      <c r="AF118" s="218"/>
      <c r="AJ118" s="218"/>
      <c r="AK118" s="218"/>
      <c r="AL118" s="218"/>
    </row>
    <row r="119" spans="29:38">
      <c r="AC119" s="217"/>
      <c r="AD119" s="217"/>
      <c r="AE119" s="218"/>
      <c r="AF119" s="218"/>
      <c r="AJ119" s="218"/>
      <c r="AK119" s="218"/>
      <c r="AL119" s="218"/>
    </row>
    <row r="120" spans="29:38">
      <c r="AC120" s="217"/>
      <c r="AD120" s="217"/>
      <c r="AE120" s="218"/>
      <c r="AF120" s="218"/>
      <c r="AJ120" s="218"/>
      <c r="AK120" s="218"/>
      <c r="AL120" s="218"/>
    </row>
    <row r="121" spans="29:38">
      <c r="AC121" s="217"/>
      <c r="AD121" s="217"/>
      <c r="AE121" s="218"/>
      <c r="AF121" s="218"/>
      <c r="AJ121" s="218"/>
      <c r="AK121" s="218"/>
      <c r="AL121" s="218"/>
    </row>
    <row r="122" spans="29:38">
      <c r="AC122" s="217"/>
      <c r="AD122" s="217"/>
      <c r="AE122" s="218"/>
      <c r="AF122" s="218"/>
      <c r="AJ122" s="218"/>
      <c r="AK122" s="218"/>
      <c r="AL122" s="218"/>
    </row>
    <row r="123" spans="29:38">
      <c r="AC123" s="217"/>
      <c r="AD123" s="217"/>
      <c r="AE123" s="218"/>
      <c r="AF123" s="218"/>
      <c r="AJ123" s="218"/>
      <c r="AK123" s="218"/>
      <c r="AL123" s="218"/>
    </row>
    <row r="124" spans="29:38">
      <c r="AC124" s="217"/>
      <c r="AD124" s="217"/>
      <c r="AE124" s="218"/>
      <c r="AF124" s="218"/>
      <c r="AJ124" s="218"/>
      <c r="AK124" s="218"/>
      <c r="AL124" s="218"/>
    </row>
    <row r="125" spans="29:38">
      <c r="AC125" s="217"/>
      <c r="AD125" s="217"/>
      <c r="AE125" s="218"/>
      <c r="AF125" s="218"/>
      <c r="AJ125" s="218"/>
      <c r="AK125" s="218"/>
      <c r="AL125" s="218"/>
    </row>
    <row r="126" spans="29:38">
      <c r="AC126" s="217"/>
      <c r="AD126" s="217"/>
      <c r="AE126" s="218"/>
      <c r="AF126" s="218"/>
      <c r="AJ126" s="218"/>
      <c r="AK126" s="218"/>
      <c r="AL126" s="218"/>
    </row>
    <row r="127" spans="29:38">
      <c r="AC127" s="217"/>
      <c r="AD127" s="217"/>
      <c r="AE127" s="218"/>
      <c r="AF127" s="218"/>
      <c r="AJ127" s="218"/>
      <c r="AK127" s="218"/>
      <c r="AL127" s="218"/>
    </row>
    <row r="128" spans="29:38">
      <c r="AC128" s="217"/>
      <c r="AD128" s="217"/>
      <c r="AE128" s="218"/>
      <c r="AF128" s="218"/>
      <c r="AJ128" s="218"/>
      <c r="AK128" s="218"/>
      <c r="AL128" s="218"/>
    </row>
    <row r="129" spans="29:38">
      <c r="AC129" s="217"/>
      <c r="AD129" s="217"/>
      <c r="AE129" s="218"/>
      <c r="AF129" s="218"/>
      <c r="AJ129" s="218"/>
      <c r="AK129" s="218"/>
      <c r="AL129" s="218"/>
    </row>
    <row r="130" spans="29:38">
      <c r="AC130" s="217"/>
      <c r="AD130" s="217"/>
      <c r="AE130" s="218"/>
      <c r="AF130" s="218"/>
      <c r="AJ130" s="218"/>
      <c r="AK130" s="218"/>
      <c r="AL130" s="218"/>
    </row>
    <row r="131" spans="29:38">
      <c r="AE131" s="216"/>
      <c r="AF131" s="216"/>
      <c r="AJ131" s="216"/>
      <c r="AK131" s="216"/>
      <c r="AL131" s="216"/>
    </row>
    <row r="132" spans="29:38">
      <c r="AE132" s="216"/>
      <c r="AF132" s="216"/>
      <c r="AJ132" s="216"/>
      <c r="AK132" s="216"/>
      <c r="AL132" s="216"/>
    </row>
    <row r="133" spans="29:38">
      <c r="AE133" s="216"/>
      <c r="AF133" s="216"/>
      <c r="AJ133" s="216"/>
      <c r="AK133" s="216"/>
      <c r="AL133" s="216"/>
    </row>
    <row r="134" spans="29:38">
      <c r="AE134" s="216"/>
      <c r="AF134" s="216"/>
      <c r="AJ134" s="216"/>
      <c r="AK134" s="216"/>
      <c r="AL134"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41.14062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219" t="s">
        <v>244</v>
      </c>
      <c r="U1" s="84">
        <v>2017</v>
      </c>
      <c r="V1" s="83" t="s">
        <v>245</v>
      </c>
      <c r="W1" s="83" t="s">
        <v>193</v>
      </c>
      <c r="X1" s="83" t="s">
        <v>207</v>
      </c>
      <c r="Y1" s="83" t="s">
        <v>215</v>
      </c>
      <c r="Z1" s="84">
        <v>2018</v>
      </c>
      <c r="AA1" s="83" t="s">
        <v>219</v>
      </c>
      <c r="AB1" s="83" t="s">
        <v>224</v>
      </c>
      <c r="AC1" s="83" t="s">
        <v>225</v>
      </c>
    </row>
    <row r="2" spans="1:29">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4">
        <v>2017</v>
      </c>
      <c r="V9" s="83" t="s">
        <v>245</v>
      </c>
      <c r="W9" s="83" t="s">
        <v>193</v>
      </c>
      <c r="X9" s="83" t="s">
        <v>207</v>
      </c>
      <c r="Y9" s="83" t="s">
        <v>215</v>
      </c>
      <c r="Z9" s="84">
        <v>2018</v>
      </c>
      <c r="AA9" s="83" t="s">
        <v>219</v>
      </c>
      <c r="AB9" s="83" t="s">
        <v>224</v>
      </c>
      <c r="AC9" s="83" t="s">
        <v>225</v>
      </c>
    </row>
    <row r="10" spans="1:29" s="26" customFormat="1">
      <c r="A10" s="4"/>
      <c r="B10" s="22" t="s">
        <v>86</v>
      </c>
      <c r="C10" s="4"/>
      <c r="D10" s="4"/>
      <c r="E10" s="5" t="s">
        <v>220</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246</v>
      </c>
      <c r="C11" s="4"/>
      <c r="D11" s="4"/>
      <c r="E11" s="5" t="s">
        <v>220</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247</v>
      </c>
      <c r="C12" s="28"/>
      <c r="D12" s="28"/>
      <c r="E12" s="156" t="s">
        <v>220</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0">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1"/>
      <c r="R13" s="167"/>
      <c r="S13" s="167"/>
      <c r="T13" s="168"/>
      <c r="U13" s="168"/>
      <c r="V13" s="167"/>
      <c r="W13" s="167"/>
      <c r="X13" s="167"/>
      <c r="Y13" s="167"/>
      <c r="Z13" s="168"/>
    </row>
    <row r="14" spans="1:29" s="39" customFormat="1">
      <c r="A14" s="16"/>
      <c r="B14" s="19" t="s">
        <v>87</v>
      </c>
      <c r="C14" s="16"/>
      <c r="D14" s="16"/>
      <c r="E14" s="155" t="s">
        <v>220</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220</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248</v>
      </c>
      <c r="C16" s="4"/>
      <c r="D16" s="4"/>
      <c r="E16" s="5" t="s">
        <v>220</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249</v>
      </c>
      <c r="C17" s="4"/>
      <c r="D17" s="4"/>
      <c r="E17" s="5" t="s">
        <v>220</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220</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220</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250</v>
      </c>
      <c r="C20" s="4"/>
      <c r="D20" s="4"/>
      <c r="E20" s="5" t="s">
        <v>220</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251</v>
      </c>
      <c r="C21" s="28"/>
      <c r="D21" s="28"/>
      <c r="E21" s="156" t="s">
        <v>220</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0">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1"/>
      <c r="R22" s="167"/>
      <c r="S22" s="167"/>
      <c r="T22" s="168"/>
      <c r="U22" s="168"/>
      <c r="V22" s="167"/>
      <c r="W22" s="167"/>
      <c r="X22" s="167"/>
      <c r="Y22" s="167"/>
      <c r="Z22" s="168"/>
    </row>
    <row r="23" spans="1:29" s="39" customFormat="1">
      <c r="A23" s="16"/>
      <c r="B23" s="19" t="s">
        <v>252</v>
      </c>
      <c r="C23" s="16"/>
      <c r="D23" s="16"/>
      <c r="E23" s="155" t="s">
        <v>220</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220</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253</v>
      </c>
      <c r="C25" s="4"/>
      <c r="D25" s="4"/>
      <c r="E25" s="5" t="s">
        <v>220</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254</v>
      </c>
      <c r="C26" s="4"/>
      <c r="D26" s="4"/>
      <c r="E26" s="5" t="s">
        <v>220</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220</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220</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255</v>
      </c>
      <c r="C29" s="4"/>
      <c r="D29" s="4"/>
      <c r="E29" s="5" t="s">
        <v>220</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256</v>
      </c>
      <c r="C30" s="4"/>
      <c r="D30" s="4"/>
      <c r="E30" s="5" t="s">
        <v>220</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220</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0">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1"/>
      <c r="R32" s="167"/>
      <c r="S32" s="167"/>
      <c r="T32" s="168"/>
      <c r="U32" s="168"/>
      <c r="V32" s="167"/>
      <c r="W32" s="167"/>
      <c r="X32" s="167"/>
      <c r="Y32" s="167"/>
      <c r="Z32" s="168"/>
    </row>
    <row r="33" spans="1:29" s="39" customFormat="1">
      <c r="A33" s="16"/>
      <c r="B33" s="17" t="s">
        <v>94</v>
      </c>
      <c r="C33" s="40"/>
      <c r="D33" s="40"/>
      <c r="E33" s="157" t="s">
        <v>220</v>
      </c>
      <c r="F33" s="222">
        <v>-29895608</v>
      </c>
      <c r="G33" s="222">
        <v>-27037206</v>
      </c>
      <c r="H33" s="222">
        <v>-97298882</v>
      </c>
      <c r="I33" s="222"/>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227</v>
      </c>
      <c r="C34" s="4"/>
      <c r="D34" s="4"/>
      <c r="E34" s="5" t="s">
        <v>220</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3">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3"/>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3"/>
      <c r="R36" s="163"/>
      <c r="S36" s="163"/>
      <c r="T36" s="164"/>
      <c r="U36" s="164"/>
      <c r="V36" s="163"/>
      <c r="W36" s="163"/>
      <c r="X36" s="163"/>
      <c r="Y36" s="163"/>
      <c r="Z36" s="164"/>
    </row>
    <row r="37" spans="1:29" s="26" customFormat="1">
      <c r="A37" s="4"/>
      <c r="B37" s="22" t="s">
        <v>228</v>
      </c>
      <c r="C37" s="4"/>
      <c r="D37" s="4"/>
      <c r="E37" s="5" t="s">
        <v>220</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220</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4">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5"/>
    </row>
    <row r="42" spans="1:29" ht="12.75" customHeight="1">
      <c r="B42" s="394" t="s">
        <v>299</v>
      </c>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row>
    <row r="43" spans="1:29">
      <c r="B43" s="394"/>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row>
    <row r="44" spans="1:29">
      <c r="B44" s="394"/>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4"/>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54"/>
  <sheetViews>
    <sheetView showGridLines="0" tabSelected="1" zoomScaleNormal="100" workbookViewId="0">
      <pane xSplit="5" ySplit="8" topLeftCell="G9" activePane="bottomRight" state="frozen"/>
      <selection pane="topRight" activeCell="F1" sqref="F1"/>
      <selection pane="bottomLeft" activeCell="A9" sqref="A9"/>
      <selection pane="bottomRight" activeCell="AO19" sqref="AO19"/>
    </sheetView>
  </sheetViews>
  <sheetFormatPr defaultColWidth="8.7109375" defaultRowHeight="12.75" outlineLevelCol="1"/>
  <cols>
    <col min="1" max="1" width="3" style="4" customWidth="1"/>
    <col min="2" max="2" width="3.7109375" style="22" customWidth="1"/>
    <col min="3" max="3" width="49" style="4" customWidth="1"/>
    <col min="4" max="4" width="50.7109375" style="4" hidden="1" customWidth="1"/>
    <col min="5" max="5" width="9.28515625" style="155" customWidth="1"/>
    <col min="6" max="6" width="15.7109375" style="9"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hidden="1" customWidth="1" outlineLevel="1"/>
    <col min="26" max="27" width="10.140625" style="4" hidden="1" customWidth="1" outlineLevel="1"/>
    <col min="28" max="28" width="10.28515625" style="4" bestFit="1" customWidth="1" collapsed="1"/>
    <col min="29" max="29" width="10.140625" style="4" hidden="1" customWidth="1" outlineLevel="1"/>
    <col min="30" max="31" width="10.28515625" style="4" hidden="1" customWidth="1" outlineLevel="1"/>
    <col min="32" max="32" width="8.7109375" style="4" hidden="1" customWidth="1" outlineLevel="1"/>
    <col min="33" max="33" width="10.28515625" style="4" bestFit="1" customWidth="1" collapsed="1"/>
    <col min="34" max="36" width="12" style="4" bestFit="1" customWidth="1" outlineLevel="1"/>
    <col min="37" max="37" width="8.7109375" style="4" outlineLevel="1"/>
    <col min="38" max="38" width="12" style="4" bestFit="1" customWidth="1"/>
    <col min="39" max="39" width="11.85546875" style="4" bestFit="1" customWidth="1"/>
    <col min="40" max="40" width="12" style="4" bestFit="1" customWidth="1"/>
    <col min="41" max="16384" width="8.7109375" style="4"/>
  </cols>
  <sheetData>
    <row r="1" spans="1:40">
      <c r="B1" s="14"/>
      <c r="C1" s="15"/>
      <c r="D1" s="15"/>
      <c r="E1" s="153"/>
      <c r="F1" s="84">
        <v>2017</v>
      </c>
      <c r="G1" s="84">
        <v>2018</v>
      </c>
      <c r="H1" s="83" t="s">
        <v>219</v>
      </c>
      <c r="I1" s="83" t="s">
        <v>224</v>
      </c>
      <c r="J1" s="83" t="s">
        <v>225</v>
      </c>
      <c r="K1" s="83" t="s">
        <v>233</v>
      </c>
      <c r="L1" s="84">
        <v>2019</v>
      </c>
      <c r="M1" s="84">
        <v>2019</v>
      </c>
      <c r="N1" s="83" t="s">
        <v>304</v>
      </c>
      <c r="O1" s="83" t="s">
        <v>321</v>
      </c>
      <c r="P1" s="83" t="s">
        <v>325</v>
      </c>
      <c r="Q1" s="83" t="s">
        <v>332</v>
      </c>
      <c r="R1" s="84">
        <v>2020</v>
      </c>
      <c r="S1" s="83" t="s">
        <v>351</v>
      </c>
      <c r="T1" s="83" t="s">
        <v>352</v>
      </c>
      <c r="U1" s="83" t="s">
        <v>356</v>
      </c>
      <c r="V1" s="83" t="s">
        <v>357</v>
      </c>
      <c r="W1" s="84">
        <v>2021</v>
      </c>
      <c r="X1" s="83" t="s">
        <v>359</v>
      </c>
      <c r="Y1" s="83" t="s">
        <v>362</v>
      </c>
      <c r="Z1" s="83" t="s">
        <v>363</v>
      </c>
      <c r="AA1" s="83" t="s">
        <v>369</v>
      </c>
      <c r="AB1" s="84">
        <v>2022</v>
      </c>
      <c r="AC1" s="83" t="s">
        <v>370</v>
      </c>
      <c r="AD1" s="83" t="s">
        <v>376</v>
      </c>
      <c r="AE1" s="83" t="s">
        <v>379</v>
      </c>
      <c r="AF1" s="83" t="s">
        <v>382</v>
      </c>
      <c r="AG1" s="84">
        <v>2023</v>
      </c>
      <c r="AH1" s="83" t="s">
        <v>390</v>
      </c>
      <c r="AI1" s="83" t="s">
        <v>394</v>
      </c>
      <c r="AJ1" s="83" t="s">
        <v>429</v>
      </c>
      <c r="AK1" s="83" t="s">
        <v>432</v>
      </c>
      <c r="AL1" s="334">
        <v>2024</v>
      </c>
      <c r="AM1" s="83" t="s">
        <v>433</v>
      </c>
      <c r="AN1" s="83" t="s">
        <v>441</v>
      </c>
    </row>
    <row r="2" spans="1:40">
      <c r="B2" s="4" t="s">
        <v>40</v>
      </c>
      <c r="E2" s="87" t="s">
        <v>214</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5">
        <v>102.23</v>
      </c>
      <c r="Y2" s="4">
        <v>113.93</v>
      </c>
      <c r="Z2" s="20">
        <v>105.51</v>
      </c>
      <c r="AA2" s="20">
        <v>88.87</v>
      </c>
      <c r="AB2" s="104">
        <v>101.31667999999998</v>
      </c>
      <c r="AC2" s="235">
        <v>81.170468750000026</v>
      </c>
      <c r="AD2" s="81">
        <v>79.66</v>
      </c>
      <c r="AE2" s="81">
        <v>86.75</v>
      </c>
      <c r="AF2" s="81">
        <v>84.337301587301582</v>
      </c>
      <c r="AG2" s="104">
        <v>82.642290836653416</v>
      </c>
      <c r="AH2" s="235">
        <v>83.161031746031725</v>
      </c>
      <c r="AI2" s="360">
        <v>84.97</v>
      </c>
      <c r="AJ2" s="81">
        <v>80.34</v>
      </c>
      <c r="AK2" s="4">
        <v>74.73</v>
      </c>
      <c r="AL2" s="9">
        <v>80.760000000000005</v>
      </c>
      <c r="AM2" s="235">
        <v>75.73</v>
      </c>
      <c r="AN2" s="235">
        <v>67.88</v>
      </c>
    </row>
    <row r="3" spans="1:40">
      <c r="B3" s="16" t="s">
        <v>211</v>
      </c>
      <c r="C3" s="16"/>
      <c r="D3" s="16"/>
      <c r="E3" s="87" t="s">
        <v>212</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5">
        <v>457.41</v>
      </c>
      <c r="Y3" s="4">
        <v>442.8</v>
      </c>
      <c r="Z3" s="81">
        <v>458.60336996336929</v>
      </c>
      <c r="AA3" s="81">
        <v>467.84739130434792</v>
      </c>
      <c r="AB3" s="213">
        <v>460.93336986301358</v>
      </c>
      <c r="AC3" s="81">
        <v>454.8183333333335</v>
      </c>
      <c r="AD3" s="235">
        <v>448.82</v>
      </c>
      <c r="AE3" s="235">
        <v>455.27</v>
      </c>
      <c r="AF3" s="81">
        <v>465.93182795698937</v>
      </c>
      <c r="AG3" s="104">
        <v>456.21369863013626</v>
      </c>
      <c r="AH3" s="81">
        <v>450.18373626373619</v>
      </c>
      <c r="AI3" s="235">
        <v>448</v>
      </c>
      <c r="AJ3" s="81">
        <v>477.97</v>
      </c>
      <c r="AK3" s="4">
        <v>500.63</v>
      </c>
      <c r="AL3" s="9">
        <v>469.31</v>
      </c>
      <c r="AM3" s="81">
        <v>510.05</v>
      </c>
      <c r="AN3" s="81">
        <v>514.01604395604386</v>
      </c>
    </row>
    <row r="4" spans="1:40">
      <c r="B4" s="17" t="s">
        <v>213</v>
      </c>
      <c r="C4" s="18"/>
      <c r="D4" s="18"/>
      <c r="E4" s="97" t="s">
        <v>212</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0">
        <v>466.31</v>
      </c>
      <c r="Y4" s="82">
        <v>470.34</v>
      </c>
      <c r="Z4" s="82">
        <v>476.71</v>
      </c>
      <c r="AA4" s="82">
        <v>462.65</v>
      </c>
      <c r="AB4" s="105">
        <v>462.65</v>
      </c>
      <c r="AC4" s="82">
        <v>451.71</v>
      </c>
      <c r="AD4" s="82">
        <v>452.51</v>
      </c>
      <c r="AE4" s="82">
        <v>474.47</v>
      </c>
      <c r="AF4" s="82">
        <v>454.56</v>
      </c>
      <c r="AG4" s="343">
        <v>454.56</v>
      </c>
      <c r="AH4" s="82">
        <v>446.78</v>
      </c>
      <c r="AI4" s="82">
        <v>471.46</v>
      </c>
      <c r="AJ4" s="365">
        <v>481.19</v>
      </c>
      <c r="AK4" s="365">
        <v>525.11</v>
      </c>
      <c r="AL4" s="372">
        <v>525.11</v>
      </c>
      <c r="AM4" s="82">
        <v>504.44</v>
      </c>
      <c r="AN4" s="82">
        <v>519.64</v>
      </c>
    </row>
    <row r="7" spans="1:40" ht="18.75">
      <c r="B7" s="21" t="s">
        <v>300</v>
      </c>
      <c r="E7" s="163"/>
      <c r="F7" s="193"/>
      <c r="G7" s="66"/>
      <c r="H7" s="66"/>
      <c r="I7" s="66"/>
      <c r="J7" s="66"/>
      <c r="K7" s="66"/>
    </row>
    <row r="8" spans="1:40">
      <c r="F8" s="193"/>
      <c r="G8" s="66"/>
      <c r="H8" s="66"/>
      <c r="I8" s="66"/>
      <c r="J8" s="66"/>
      <c r="K8" s="66"/>
    </row>
    <row r="9" spans="1:40">
      <c r="B9" s="23"/>
      <c r="C9" s="15"/>
      <c r="D9" s="15"/>
      <c r="E9" s="153"/>
      <c r="F9" s="84">
        <v>2017</v>
      </c>
      <c r="G9" s="84">
        <v>2018</v>
      </c>
      <c r="H9" s="83" t="s">
        <v>219</v>
      </c>
      <c r="I9" s="83" t="s">
        <v>224</v>
      </c>
      <c r="J9" s="83" t="s">
        <v>225</v>
      </c>
      <c r="K9" s="83" t="s">
        <v>233</v>
      </c>
      <c r="L9" s="84">
        <v>2019</v>
      </c>
      <c r="M9" s="84" t="s">
        <v>337</v>
      </c>
      <c r="N9" s="83" t="s">
        <v>304</v>
      </c>
      <c r="O9" s="83" t="s">
        <v>321</v>
      </c>
      <c r="P9" s="83" t="s">
        <v>325</v>
      </c>
      <c r="Q9" s="83" t="s">
        <v>332</v>
      </c>
      <c r="R9" s="84">
        <v>2020</v>
      </c>
      <c r="S9" s="83" t="s">
        <v>351</v>
      </c>
      <c r="T9" s="83" t="s">
        <v>352</v>
      </c>
      <c r="U9" s="83" t="s">
        <v>356</v>
      </c>
      <c r="V9" s="83" t="s">
        <v>357</v>
      </c>
      <c r="W9" s="84">
        <v>2021</v>
      </c>
      <c r="X9" s="83" t="s">
        <v>359</v>
      </c>
      <c r="Y9" s="83" t="s">
        <v>362</v>
      </c>
      <c r="Z9" s="83" t="s">
        <v>363</v>
      </c>
      <c r="AA9" s="83" t="s">
        <v>369</v>
      </c>
      <c r="AB9" s="84">
        <v>2022</v>
      </c>
      <c r="AC9" s="83" t="s">
        <v>370</v>
      </c>
      <c r="AD9" s="83" t="s">
        <v>376</v>
      </c>
      <c r="AE9" s="83" t="s">
        <v>379</v>
      </c>
      <c r="AF9" s="83" t="s">
        <v>382</v>
      </c>
      <c r="AG9" s="84">
        <v>2023</v>
      </c>
      <c r="AH9" s="83" t="s">
        <v>390</v>
      </c>
      <c r="AI9" s="83" t="s">
        <v>394</v>
      </c>
      <c r="AJ9" s="83" t="s">
        <v>429</v>
      </c>
      <c r="AK9" s="83" t="s">
        <v>432</v>
      </c>
      <c r="AL9" s="334">
        <v>2024</v>
      </c>
      <c r="AM9" s="83" t="s">
        <v>433</v>
      </c>
      <c r="AN9" s="83" t="s">
        <v>441</v>
      </c>
    </row>
    <row r="10" spans="1:40" s="66" customFormat="1">
      <c r="B10" s="37" t="s">
        <v>312</v>
      </c>
      <c r="C10" s="20"/>
      <c r="D10" s="20"/>
      <c r="E10" s="87"/>
      <c r="F10" s="247"/>
      <c r="G10" s="247"/>
      <c r="H10" s="248"/>
      <c r="I10" s="248"/>
      <c r="J10" s="248"/>
      <c r="K10" s="248"/>
      <c r="L10" s="247"/>
      <c r="M10" s="247"/>
      <c r="N10" s="248"/>
      <c r="O10" s="248"/>
      <c r="P10" s="248"/>
      <c r="Q10" s="248"/>
      <c r="R10" s="247"/>
      <c r="S10" s="248"/>
      <c r="T10" s="248"/>
      <c r="U10" s="248"/>
    </row>
    <row r="11" spans="1:40" s="26" customFormat="1">
      <c r="A11" s="4"/>
      <c r="B11" s="22" t="s">
        <v>86</v>
      </c>
      <c r="C11" s="4"/>
      <c r="D11" s="4"/>
      <c r="E11" s="5" t="s">
        <v>220</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2" t="s">
        <v>346</v>
      </c>
      <c r="R11" s="163">
        <v>4556037</v>
      </c>
      <c r="S11" s="163">
        <v>1433451</v>
      </c>
      <c r="T11" s="163">
        <v>1688668</v>
      </c>
      <c r="U11" s="163">
        <v>1670365</v>
      </c>
      <c r="V11" s="282" t="s">
        <v>346</v>
      </c>
      <c r="W11" s="163">
        <v>5838793</v>
      </c>
      <c r="X11" s="163">
        <v>1957153</v>
      </c>
      <c r="Y11" s="163">
        <v>2245997</v>
      </c>
      <c r="Z11" s="163">
        <v>6775524</v>
      </c>
      <c r="AA11" s="317" t="s">
        <v>346</v>
      </c>
      <c r="AB11" s="163">
        <v>8686384</v>
      </c>
      <c r="AC11" s="317">
        <v>1886921</v>
      </c>
      <c r="AD11" s="317">
        <v>2055731</v>
      </c>
      <c r="AE11" s="340">
        <v>2144737</v>
      </c>
      <c r="AF11" s="282" t="s">
        <v>346</v>
      </c>
      <c r="AG11" s="282">
        <v>8319543</v>
      </c>
      <c r="AH11" s="26">
        <v>2227318</v>
      </c>
      <c r="AI11" s="26">
        <v>2012042</v>
      </c>
      <c r="AJ11" s="26">
        <v>2109258</v>
      </c>
      <c r="AK11" s="26">
        <v>0</v>
      </c>
      <c r="AL11" s="26">
        <v>8330261</v>
      </c>
      <c r="AM11" s="26">
        <v>2241251</v>
      </c>
      <c r="AN11" s="26">
        <v>2259243</v>
      </c>
    </row>
    <row r="12" spans="1:40" s="26" customFormat="1">
      <c r="A12" s="4"/>
      <c r="B12" s="22" t="s">
        <v>256</v>
      </c>
      <c r="C12" s="4"/>
      <c r="D12" s="4"/>
      <c r="E12" s="5" t="s">
        <v>220</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2" t="s">
        <v>346</v>
      </c>
      <c r="R12" s="163">
        <v>511195</v>
      </c>
      <c r="S12" s="163">
        <v>217726</v>
      </c>
      <c r="T12" s="163">
        <v>263498</v>
      </c>
      <c r="U12" s="163">
        <v>279338</v>
      </c>
      <c r="V12" s="282" t="s">
        <v>346</v>
      </c>
      <c r="W12" s="163">
        <v>768733</v>
      </c>
      <c r="X12" s="163">
        <v>316836</v>
      </c>
      <c r="Y12" s="163">
        <v>326712</v>
      </c>
      <c r="Z12" s="163">
        <v>778508</v>
      </c>
      <c r="AA12" s="317" t="s">
        <v>346</v>
      </c>
      <c r="AB12" s="163">
        <v>991310</v>
      </c>
      <c r="AC12" s="317">
        <v>191697</v>
      </c>
      <c r="AD12" s="317">
        <v>208022</v>
      </c>
      <c r="AE12" s="340">
        <v>165440</v>
      </c>
      <c r="AF12" s="282" t="s">
        <v>346</v>
      </c>
      <c r="AG12" s="282">
        <v>534177</v>
      </c>
      <c r="AH12" s="26">
        <v>154325</v>
      </c>
      <c r="AI12" s="26">
        <v>113865</v>
      </c>
      <c r="AJ12" s="26">
        <v>139146</v>
      </c>
      <c r="AK12" s="26">
        <v>0</v>
      </c>
      <c r="AL12" s="26">
        <v>531230</v>
      </c>
      <c r="AM12" s="26">
        <v>185393</v>
      </c>
      <c r="AN12" s="26">
        <v>163344</v>
      </c>
    </row>
    <row r="13" spans="1:40" s="26" customFormat="1">
      <c r="A13" s="4"/>
      <c r="B13" s="22" t="s">
        <v>91</v>
      </c>
      <c r="C13" s="4"/>
      <c r="D13" s="4"/>
      <c r="E13" s="5" t="s">
        <v>220</v>
      </c>
      <c r="F13" s="163">
        <v>122574</v>
      </c>
      <c r="G13" s="163">
        <v>161027</v>
      </c>
      <c r="H13" s="163">
        <v>29606</v>
      </c>
      <c r="I13" s="163">
        <v>32190</v>
      </c>
      <c r="J13" s="163">
        <v>32178</v>
      </c>
      <c r="K13" s="163">
        <f t="shared" si="0"/>
        <v>146906</v>
      </c>
      <c r="L13" s="163">
        <v>240880</v>
      </c>
      <c r="M13" s="163">
        <v>240880</v>
      </c>
      <c r="N13" s="163">
        <v>37015</v>
      </c>
      <c r="O13" s="163">
        <v>26516</v>
      </c>
      <c r="P13" s="163">
        <v>23045</v>
      </c>
      <c r="Q13" s="282" t="s">
        <v>346</v>
      </c>
      <c r="R13" s="163">
        <v>109753</v>
      </c>
      <c r="S13" s="163">
        <v>21548</v>
      </c>
      <c r="T13" s="163">
        <v>24539</v>
      </c>
      <c r="U13" s="163">
        <v>40291</v>
      </c>
      <c r="V13" s="282" t="s">
        <v>346</v>
      </c>
      <c r="W13" s="163">
        <v>84599</v>
      </c>
      <c r="X13" s="163">
        <v>22319</v>
      </c>
      <c r="Y13" s="163">
        <v>30583</v>
      </c>
      <c r="Z13" s="163">
        <v>91863</v>
      </c>
      <c r="AA13" s="317" t="s">
        <v>346</v>
      </c>
      <c r="AB13" s="163">
        <v>120587</v>
      </c>
      <c r="AC13" s="317">
        <v>37552</v>
      </c>
      <c r="AD13" s="317">
        <v>37496</v>
      </c>
      <c r="AE13" s="340">
        <v>37916</v>
      </c>
      <c r="AF13" s="282" t="s">
        <v>346</v>
      </c>
      <c r="AG13" s="282">
        <v>147245</v>
      </c>
      <c r="AH13" s="26">
        <v>101485</v>
      </c>
      <c r="AI13" s="26">
        <v>108562</v>
      </c>
      <c r="AJ13" s="26">
        <v>47314</v>
      </c>
      <c r="AK13" s="26">
        <v>0</v>
      </c>
      <c r="AL13" s="26">
        <v>307682</v>
      </c>
      <c r="AM13" s="26">
        <f>1102+43433</f>
        <v>44535</v>
      </c>
      <c r="AN13" s="26">
        <f>50236+26060</f>
        <v>76296</v>
      </c>
    </row>
    <row r="14" spans="1:40" s="26" customFormat="1">
      <c r="A14" s="4"/>
      <c r="B14" s="22" t="s">
        <v>234</v>
      </c>
      <c r="C14" s="4"/>
      <c r="D14" s="4"/>
      <c r="E14" s="5" t="s">
        <v>220</v>
      </c>
      <c r="F14" s="254">
        <v>0</v>
      </c>
      <c r="G14" s="163">
        <v>18359</v>
      </c>
      <c r="H14" s="163">
        <v>17481</v>
      </c>
      <c r="I14" s="254">
        <v>0</v>
      </c>
      <c r="J14" s="254" t="s">
        <v>324</v>
      </c>
      <c r="K14" s="254">
        <f t="shared" si="0"/>
        <v>0</v>
      </c>
      <c r="L14" s="163">
        <v>17481</v>
      </c>
      <c r="M14" s="163">
        <v>17481</v>
      </c>
      <c r="N14" s="254">
        <v>0</v>
      </c>
      <c r="O14" s="254">
        <v>0</v>
      </c>
      <c r="P14" s="254">
        <v>0</v>
      </c>
      <c r="Q14" s="283" t="s">
        <v>346</v>
      </c>
      <c r="R14" s="163">
        <v>519</v>
      </c>
      <c r="S14" s="254">
        <v>0</v>
      </c>
      <c r="T14" s="254">
        <v>2674</v>
      </c>
      <c r="U14" s="254">
        <v>17161</v>
      </c>
      <c r="V14" s="283" t="s">
        <v>346</v>
      </c>
      <c r="W14" s="163">
        <v>19835</v>
      </c>
      <c r="X14" s="254">
        <v>0</v>
      </c>
      <c r="Y14" s="254">
        <v>0</v>
      </c>
      <c r="Z14" s="163">
        <v>0</v>
      </c>
      <c r="AA14" s="317" t="s">
        <v>346</v>
      </c>
      <c r="AB14" s="350" t="s">
        <v>346</v>
      </c>
      <c r="AC14" s="337" t="s">
        <v>346</v>
      </c>
      <c r="AD14" s="337">
        <v>0</v>
      </c>
      <c r="AE14" s="340">
        <v>186225</v>
      </c>
      <c r="AF14" s="282" t="s">
        <v>346</v>
      </c>
      <c r="AG14" s="282">
        <v>186225</v>
      </c>
      <c r="AH14" s="26">
        <v>16410</v>
      </c>
      <c r="AJ14" s="26">
        <v>0</v>
      </c>
      <c r="AK14" s="26">
        <v>0</v>
      </c>
      <c r="AL14" s="26">
        <v>16410</v>
      </c>
      <c r="AM14" s="26">
        <v>0</v>
      </c>
      <c r="AN14" s="26">
        <v>3000</v>
      </c>
    </row>
    <row r="15" spans="1:40" s="26" customFormat="1">
      <c r="A15" s="4"/>
      <c r="B15" s="22" t="s">
        <v>90</v>
      </c>
      <c r="C15" s="4"/>
      <c r="D15" s="4"/>
      <c r="E15" s="5" t="s">
        <v>220</v>
      </c>
      <c r="F15" s="163">
        <v>20165</v>
      </c>
      <c r="G15" s="163">
        <v>23035</v>
      </c>
      <c r="H15" s="163">
        <v>4032</v>
      </c>
      <c r="I15" s="163">
        <v>6111</v>
      </c>
      <c r="J15" s="163">
        <v>6707</v>
      </c>
      <c r="K15" s="163">
        <f t="shared" si="0"/>
        <v>8086</v>
      </c>
      <c r="L15" s="163">
        <v>24936</v>
      </c>
      <c r="M15" s="163">
        <v>24936</v>
      </c>
      <c r="N15" s="163">
        <v>8610</v>
      </c>
      <c r="O15" s="163">
        <v>3154</v>
      </c>
      <c r="P15" s="163">
        <v>3757</v>
      </c>
      <c r="Q15" s="282" t="s">
        <v>346</v>
      </c>
      <c r="R15" s="163">
        <v>24576</v>
      </c>
      <c r="S15" s="163">
        <v>11924</v>
      </c>
      <c r="T15" s="163">
        <v>19222</v>
      </c>
      <c r="U15" s="163">
        <v>794</v>
      </c>
      <c r="V15" s="282" t="s">
        <v>346</v>
      </c>
      <c r="W15" s="163">
        <v>30779</v>
      </c>
      <c r="X15" s="163">
        <v>7144</v>
      </c>
      <c r="Y15" s="163">
        <v>2894</v>
      </c>
      <c r="Z15" s="163">
        <v>14296</v>
      </c>
      <c r="AA15" s="317" t="s">
        <v>346</v>
      </c>
      <c r="AB15" s="163">
        <v>22283</v>
      </c>
      <c r="AC15" s="317">
        <v>5813</v>
      </c>
      <c r="AD15" s="317">
        <v>33705</v>
      </c>
      <c r="AE15" s="340">
        <v>8304</v>
      </c>
      <c r="AF15" s="282" t="s">
        <v>346</v>
      </c>
      <c r="AG15" s="345">
        <v>55378</v>
      </c>
      <c r="AH15" s="355">
        <v>4110</v>
      </c>
      <c r="AI15" s="355">
        <v>26234</v>
      </c>
      <c r="AJ15" s="355">
        <v>7479</v>
      </c>
      <c r="AK15" s="355">
        <v>0</v>
      </c>
      <c r="AL15" s="355">
        <v>52377</v>
      </c>
      <c r="AM15" s="355">
        <v>7391</v>
      </c>
      <c r="AN15" s="355">
        <v>12855</v>
      </c>
    </row>
    <row r="16" spans="1:40" s="26" customFormat="1">
      <c r="A16" s="4"/>
      <c r="B16" s="35" t="s">
        <v>235</v>
      </c>
      <c r="C16" s="28"/>
      <c r="D16" s="28"/>
      <c r="E16" s="156" t="s">
        <v>220</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4" t="s">
        <v>346</v>
      </c>
      <c r="R16" s="166">
        <f>SUM(R11:R15)</f>
        <v>5202080</v>
      </c>
      <c r="S16" s="166">
        <v>1684649</v>
      </c>
      <c r="T16" s="166">
        <v>1998601</v>
      </c>
      <c r="U16" s="166">
        <v>2007949</v>
      </c>
      <c r="V16" s="284" t="s">
        <v>346</v>
      </c>
      <c r="W16" s="166">
        <v>6742739</v>
      </c>
      <c r="X16" s="166">
        <v>2303452</v>
      </c>
      <c r="Y16" s="166">
        <v>2606186</v>
      </c>
      <c r="Z16" s="166">
        <v>7660191</v>
      </c>
      <c r="AA16" s="318" t="s">
        <v>346</v>
      </c>
      <c r="AB16" s="166">
        <v>9820564</v>
      </c>
      <c r="AC16" s="318">
        <v>2121983</v>
      </c>
      <c r="AD16" s="318">
        <v>2334954</v>
      </c>
      <c r="AE16" s="318">
        <v>2542622</v>
      </c>
      <c r="AF16" s="346" t="s">
        <v>346</v>
      </c>
      <c r="AG16" s="347">
        <f>SUM(AG11:AG15)</f>
        <v>9242568</v>
      </c>
      <c r="AH16" s="321">
        <f>SUM(AH11:AH15)</f>
        <v>2503648</v>
      </c>
      <c r="AI16" s="321">
        <f>SUM(AI11:AI15)</f>
        <v>2260703</v>
      </c>
      <c r="AJ16" s="321">
        <f>SUM(AJ11:AJ15)</f>
        <v>2303197</v>
      </c>
      <c r="AK16" s="321">
        <v>0</v>
      </c>
      <c r="AL16" s="321">
        <f>SUM(AL11:AL15)</f>
        <v>9237960</v>
      </c>
      <c r="AM16" s="321">
        <f>SUM(AM11:AM15)</f>
        <v>2478570</v>
      </c>
      <c r="AN16" s="321">
        <f>SUM(AN11:AN15)</f>
        <v>2514738</v>
      </c>
    </row>
    <row r="17" spans="1:40" s="26" customFormat="1">
      <c r="A17" s="4"/>
      <c r="B17" s="37"/>
      <c r="C17" s="16"/>
      <c r="D17" s="16"/>
      <c r="E17" s="155"/>
      <c r="F17" s="168"/>
      <c r="G17" s="168"/>
      <c r="H17" s="168"/>
      <c r="I17" s="168"/>
      <c r="J17" s="168"/>
      <c r="K17" s="168"/>
      <c r="P17" s="254"/>
      <c r="Q17" s="283"/>
      <c r="V17" s="283"/>
      <c r="AA17" s="317"/>
      <c r="AC17" s="317"/>
      <c r="AD17" s="317"/>
      <c r="AE17" s="317"/>
      <c r="AF17" s="289"/>
      <c r="AG17" s="282"/>
    </row>
    <row r="18" spans="1:40" s="26" customFormat="1">
      <c r="A18" s="4"/>
      <c r="B18" s="37" t="s">
        <v>313</v>
      </c>
      <c r="C18" s="16"/>
      <c r="D18" s="16"/>
      <c r="E18" s="155"/>
      <c r="F18" s="168"/>
      <c r="G18" s="168"/>
      <c r="H18" s="168"/>
      <c r="I18" s="168"/>
      <c r="J18" s="168"/>
      <c r="K18" s="168"/>
      <c r="P18" s="254"/>
      <c r="Q18" s="283"/>
      <c r="V18" s="283"/>
      <c r="AA18" s="317"/>
      <c r="AC18" s="317"/>
      <c r="AD18" s="317"/>
      <c r="AE18" s="317"/>
      <c r="AF18" s="289"/>
      <c r="AG18" s="282"/>
    </row>
    <row r="19" spans="1:40" s="39" customFormat="1">
      <c r="A19" s="16"/>
      <c r="B19" s="19" t="s">
        <v>236</v>
      </c>
      <c r="C19" s="16"/>
      <c r="D19" s="16"/>
      <c r="E19" s="155" t="s">
        <v>220</v>
      </c>
      <c r="F19" s="163">
        <v>-2729514</v>
      </c>
      <c r="G19" s="163">
        <v>-4312958</v>
      </c>
      <c r="H19" s="163">
        <v>-1066813</v>
      </c>
      <c r="I19" s="163">
        <v>-875263</v>
      </c>
      <c r="J19" s="163">
        <v>-995945</v>
      </c>
      <c r="K19" s="163">
        <f t="shared" ref="K19:K34" si="3">M19-SUM(H19:J19)</f>
        <v>-975723</v>
      </c>
      <c r="L19" s="163">
        <v>-3913744</v>
      </c>
      <c r="M19" s="163">
        <v>-3913744</v>
      </c>
      <c r="N19" s="163">
        <v>-741384</v>
      </c>
      <c r="O19" s="163">
        <v>-384506</v>
      </c>
      <c r="P19" s="163">
        <v>-497446</v>
      </c>
      <c r="Q19" s="282" t="s">
        <v>346</v>
      </c>
      <c r="R19" s="163">
        <v>-2277066</v>
      </c>
      <c r="S19" s="163">
        <v>-747042</v>
      </c>
      <c r="T19" s="163">
        <v>-941936</v>
      </c>
      <c r="U19" s="163">
        <v>-999105</v>
      </c>
      <c r="V19" s="282" t="s">
        <v>346</v>
      </c>
      <c r="W19" s="163">
        <v>-3596491</v>
      </c>
      <c r="X19" s="163">
        <v>-1465682</v>
      </c>
      <c r="Y19" s="163">
        <v>-1352276</v>
      </c>
      <c r="Z19" s="163">
        <v>-3950762</v>
      </c>
      <c r="AA19" s="317" t="s">
        <v>346</v>
      </c>
      <c r="AB19" s="163">
        <v>-4954384</v>
      </c>
      <c r="AC19" s="317">
        <v>-1031722</v>
      </c>
      <c r="AD19" s="317">
        <v>-1130540</v>
      </c>
      <c r="AE19" s="317">
        <v>-1219692</v>
      </c>
      <c r="AF19" s="282" t="s">
        <v>346</v>
      </c>
      <c r="AG19" s="282">
        <v>-4621881</v>
      </c>
      <c r="AH19" s="282">
        <v>-1265810</v>
      </c>
      <c r="AI19" s="282">
        <v>-1074329</v>
      </c>
      <c r="AJ19" s="282">
        <v>-958649</v>
      </c>
      <c r="AK19" s="282" t="s">
        <v>346</v>
      </c>
      <c r="AL19" s="282">
        <v>-4347011</v>
      </c>
      <c r="AM19" s="282">
        <v>-1215853</v>
      </c>
      <c r="AN19" s="282">
        <v>-1210917</v>
      </c>
    </row>
    <row r="20" spans="1:40" s="26" customFormat="1">
      <c r="A20" s="4"/>
      <c r="B20" s="22" t="s">
        <v>237</v>
      </c>
      <c r="C20" s="4"/>
      <c r="D20" s="4"/>
      <c r="E20" s="5" t="s">
        <v>220</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2" t="s">
        <v>346</v>
      </c>
      <c r="R20" s="163">
        <v>-740786</v>
      </c>
      <c r="S20" s="163">
        <v>-164231</v>
      </c>
      <c r="T20" s="163">
        <v>-186546</v>
      </c>
      <c r="U20" s="163">
        <v>-193142</v>
      </c>
      <c r="V20" s="282" t="s">
        <v>346</v>
      </c>
      <c r="W20" s="163">
        <v>-693031</v>
      </c>
      <c r="X20" s="163">
        <v>-190397</v>
      </c>
      <c r="Y20" s="163">
        <v>-291809</v>
      </c>
      <c r="Z20" s="163">
        <v>-826384</v>
      </c>
      <c r="AA20" s="317" t="s">
        <v>346</v>
      </c>
      <c r="AB20" s="163">
        <v>-1142388</v>
      </c>
      <c r="AC20" s="317">
        <v>-260353</v>
      </c>
      <c r="AD20" s="317">
        <v>-329933</v>
      </c>
      <c r="AE20" s="317">
        <v>-275090</v>
      </c>
      <c r="AF20" s="282" t="s">
        <v>346</v>
      </c>
      <c r="AG20" s="282">
        <v>-1219722</v>
      </c>
      <c r="AH20" s="282">
        <v>-328271</v>
      </c>
      <c r="AI20" s="282">
        <v>-310724</v>
      </c>
      <c r="AJ20" s="282">
        <v>-384303</v>
      </c>
      <c r="AK20" s="282" t="s">
        <v>346</v>
      </c>
      <c r="AL20" s="282">
        <v>-1398604</v>
      </c>
      <c r="AM20" s="282">
        <v>-362146</v>
      </c>
      <c r="AN20" s="282">
        <v>-396630</v>
      </c>
    </row>
    <row r="21" spans="1:40" s="26" customFormat="1">
      <c r="A21" s="4"/>
      <c r="B21" s="22" t="s">
        <v>238</v>
      </c>
      <c r="C21" s="4"/>
      <c r="D21" s="4"/>
      <c r="E21" s="5" t="s">
        <v>220</v>
      </c>
      <c r="F21" s="163">
        <v>-354447</v>
      </c>
      <c r="G21" s="163">
        <v>-477732</v>
      </c>
      <c r="H21" s="163">
        <v>-118677</v>
      </c>
      <c r="I21" s="163">
        <v>-107213</v>
      </c>
      <c r="J21" s="163">
        <v>-119253</v>
      </c>
      <c r="K21" s="163">
        <f t="shared" si="3"/>
        <v>-109152</v>
      </c>
      <c r="L21" s="163">
        <v>-454295</v>
      </c>
      <c r="M21" s="163">
        <v>-454295</v>
      </c>
      <c r="N21" s="163">
        <v>-94293</v>
      </c>
      <c r="O21" s="163">
        <v>-45187</v>
      </c>
      <c r="P21" s="163">
        <v>-64816</v>
      </c>
      <c r="Q21" s="282" t="s">
        <v>346</v>
      </c>
      <c r="R21" s="163">
        <v>-269559</v>
      </c>
      <c r="S21" s="163">
        <v>-91672</v>
      </c>
      <c r="T21" s="163">
        <v>-105601</v>
      </c>
      <c r="U21" s="163">
        <v>-114269</v>
      </c>
      <c r="V21" s="282" t="s">
        <v>346</v>
      </c>
      <c r="W21" s="163">
        <v>-428639</v>
      </c>
      <c r="X21" s="163">
        <v>-109675</v>
      </c>
      <c r="Y21" s="163">
        <v>-181496</v>
      </c>
      <c r="Z21" s="163">
        <v>-508309</v>
      </c>
      <c r="AA21" s="317" t="s">
        <v>346</v>
      </c>
      <c r="AB21" s="163">
        <v>-677805</v>
      </c>
      <c r="AC21" s="317">
        <v>-141884</v>
      </c>
      <c r="AD21" s="317">
        <v>-140387</v>
      </c>
      <c r="AE21" s="317">
        <v>-150337</v>
      </c>
      <c r="AF21" s="282" t="s">
        <v>346</v>
      </c>
      <c r="AG21" s="282">
        <v>-594080</v>
      </c>
      <c r="AH21" s="282">
        <v>-133399</v>
      </c>
      <c r="AI21" s="282">
        <v>-169049</v>
      </c>
      <c r="AJ21" s="282">
        <v>-129948</v>
      </c>
      <c r="AK21" s="282" t="s">
        <v>346</v>
      </c>
      <c r="AL21" s="282">
        <v>-592984</v>
      </c>
      <c r="AM21" s="282">
        <v>-149287</v>
      </c>
      <c r="AN21" s="282">
        <v>-132644</v>
      </c>
    </row>
    <row r="22" spans="1:40" s="26" customFormat="1">
      <c r="A22" s="4"/>
      <c r="B22" s="22" t="s">
        <v>239</v>
      </c>
      <c r="C22" s="4"/>
      <c r="D22" s="4"/>
      <c r="E22" s="5" t="s">
        <v>220</v>
      </c>
      <c r="F22" s="163">
        <v>-238021</v>
      </c>
      <c r="G22" s="163">
        <v>-285186</v>
      </c>
      <c r="H22" s="163">
        <v>-83369</v>
      </c>
      <c r="I22" s="163">
        <v>-83847</v>
      </c>
      <c r="J22" s="163">
        <v>-85401</v>
      </c>
      <c r="K22" s="163">
        <f t="shared" si="3"/>
        <v>-84807</v>
      </c>
      <c r="L22" s="163">
        <v>-337424</v>
      </c>
      <c r="M22" s="163">
        <v>-337424</v>
      </c>
      <c r="N22" s="163">
        <v>-91758</v>
      </c>
      <c r="O22" s="163">
        <v>-88461</v>
      </c>
      <c r="P22" s="163">
        <v>-85599</v>
      </c>
      <c r="Q22" s="282" t="s">
        <v>346</v>
      </c>
      <c r="R22" s="163">
        <v>-360283</v>
      </c>
      <c r="S22" s="163">
        <v>-98103</v>
      </c>
      <c r="T22" s="163">
        <v>-99291</v>
      </c>
      <c r="U22" s="163">
        <v>-97380</v>
      </c>
      <c r="V22" s="282" t="s">
        <v>346</v>
      </c>
      <c r="W22" s="163">
        <v>-322068</v>
      </c>
      <c r="X22" s="163">
        <v>-83234</v>
      </c>
      <c r="Y22" s="163">
        <v>-80182</v>
      </c>
      <c r="Z22" s="163">
        <v>-374835</v>
      </c>
      <c r="AA22" s="317" t="s">
        <v>346</v>
      </c>
      <c r="AB22" s="163">
        <v>-506585</v>
      </c>
      <c r="AC22" s="317">
        <v>-151868</v>
      </c>
      <c r="AD22" s="317">
        <v>-144026</v>
      </c>
      <c r="AE22" s="317">
        <v>-145423</v>
      </c>
      <c r="AF22" s="282" t="s">
        <v>346</v>
      </c>
      <c r="AG22" s="282">
        <v>-601204</v>
      </c>
      <c r="AH22" s="282">
        <v>-162313</v>
      </c>
      <c r="AI22" s="282">
        <v>-160109</v>
      </c>
      <c r="AJ22" s="282">
        <v>-170926</v>
      </c>
      <c r="AK22" s="282" t="s">
        <v>346</v>
      </c>
      <c r="AL22" s="282">
        <v>-642666</v>
      </c>
      <c r="AM22" s="282">
        <v>-177916</v>
      </c>
      <c r="AN22" s="282">
        <v>-175086</v>
      </c>
    </row>
    <row r="23" spans="1:40" s="26" customFormat="1">
      <c r="A23" s="4"/>
      <c r="B23" s="22" t="s">
        <v>88</v>
      </c>
      <c r="C23" s="4"/>
      <c r="D23" s="4"/>
      <c r="E23" s="5" t="s">
        <v>220</v>
      </c>
      <c r="F23" s="163">
        <v>-238063</v>
      </c>
      <c r="G23" s="163">
        <v>-370777</v>
      </c>
      <c r="H23" s="163">
        <v>-115555</v>
      </c>
      <c r="I23" s="163">
        <v>-99957</v>
      </c>
      <c r="J23" s="163">
        <v>-92502</v>
      </c>
      <c r="K23" s="163">
        <f t="shared" si="3"/>
        <v>-112388</v>
      </c>
      <c r="L23" s="163">
        <v>-420402</v>
      </c>
      <c r="M23" s="163">
        <v>-420402</v>
      </c>
      <c r="N23" s="163">
        <v>-118649</v>
      </c>
      <c r="O23" s="163">
        <v>-103836</v>
      </c>
      <c r="P23" s="163">
        <v>-103609</v>
      </c>
      <c r="Q23" s="282" t="s">
        <v>346</v>
      </c>
      <c r="R23" s="163">
        <v>-458186</v>
      </c>
      <c r="S23" s="163">
        <v>-122669</v>
      </c>
      <c r="T23" s="163">
        <v>-111529</v>
      </c>
      <c r="U23" s="163">
        <v>-82343</v>
      </c>
      <c r="V23" s="282" t="s">
        <v>346</v>
      </c>
      <c r="W23" s="163">
        <v>-131912</v>
      </c>
      <c r="X23" s="163">
        <v>-31568</v>
      </c>
      <c r="Y23" s="163">
        <v>-38243</v>
      </c>
      <c r="Z23" s="163">
        <v>-144630</v>
      </c>
      <c r="AA23" s="317" t="s">
        <v>346</v>
      </c>
      <c r="AB23" s="163">
        <v>-205340</v>
      </c>
      <c r="AC23" s="317">
        <v>-61170</v>
      </c>
      <c r="AD23" s="317">
        <v>-58353</v>
      </c>
      <c r="AE23" s="317">
        <v>-56940</v>
      </c>
      <c r="AF23" s="282" t="s">
        <v>346</v>
      </c>
      <c r="AG23" s="282">
        <v>-245525</v>
      </c>
      <c r="AH23" s="282">
        <v>-66509</v>
      </c>
      <c r="AI23" s="282">
        <v>-65055</v>
      </c>
      <c r="AJ23" s="282">
        <v>-71555</v>
      </c>
      <c r="AK23" s="282" t="s">
        <v>346</v>
      </c>
      <c r="AL23" s="282">
        <v>-267824</v>
      </c>
      <c r="AM23" s="282">
        <v>-71393</v>
      </c>
      <c r="AN23" s="282">
        <v>-74290</v>
      </c>
    </row>
    <row r="24" spans="1:40" s="26" customFormat="1">
      <c r="A24" s="4"/>
      <c r="B24" s="22" t="s">
        <v>87</v>
      </c>
      <c r="C24" s="4"/>
      <c r="D24" s="4"/>
      <c r="E24" s="5" t="s">
        <v>220</v>
      </c>
      <c r="F24" s="163">
        <v>-163780</v>
      </c>
      <c r="G24" s="163">
        <v>-213485</v>
      </c>
      <c r="H24" s="163">
        <v>-32097</v>
      </c>
      <c r="I24" s="163">
        <v>-62082</v>
      </c>
      <c r="J24" s="163">
        <v>-41519</v>
      </c>
      <c r="K24" s="163">
        <f t="shared" si="3"/>
        <v>-78269</v>
      </c>
      <c r="L24" s="163">
        <v>-213967</v>
      </c>
      <c r="M24" s="163">
        <v>-213967</v>
      </c>
      <c r="N24" s="163">
        <v>-37697</v>
      </c>
      <c r="O24" s="163">
        <v>-37121</v>
      </c>
      <c r="P24" s="163">
        <v>-32764</v>
      </c>
      <c r="Q24" s="282" t="s">
        <v>346</v>
      </c>
      <c r="R24" s="163">
        <v>-170208</v>
      </c>
      <c r="S24" s="163">
        <v>-31609</v>
      </c>
      <c r="T24" s="163">
        <v>-37135</v>
      </c>
      <c r="U24" s="163">
        <v>-34682</v>
      </c>
      <c r="V24" s="282" t="s">
        <v>346</v>
      </c>
      <c r="W24" s="163">
        <v>-148478</v>
      </c>
      <c r="X24" s="163">
        <v>-32614</v>
      </c>
      <c r="Y24" s="163">
        <v>-34179</v>
      </c>
      <c r="Z24" s="163">
        <v>-103664</v>
      </c>
      <c r="AA24" s="317" t="s">
        <v>346</v>
      </c>
      <c r="AB24" s="163">
        <v>-160168</v>
      </c>
      <c r="AC24" s="317">
        <v>-33174</v>
      </c>
      <c r="AD24" s="317">
        <v>-38913</v>
      </c>
      <c r="AE24" s="317">
        <v>-44516</v>
      </c>
      <c r="AF24" s="282" t="s">
        <v>346</v>
      </c>
      <c r="AG24" s="282">
        <v>-177792</v>
      </c>
      <c r="AH24" s="282">
        <v>-39534</v>
      </c>
      <c r="AI24" s="282">
        <v>-77935</v>
      </c>
      <c r="AJ24" s="282">
        <v>-79825</v>
      </c>
      <c r="AK24" s="282" t="s">
        <v>346</v>
      </c>
      <c r="AL24" s="282">
        <v>-254148</v>
      </c>
      <c r="AM24" s="282">
        <v>-45480</v>
      </c>
      <c r="AN24" s="282">
        <v>-48855</v>
      </c>
    </row>
    <row r="25" spans="1:40" s="26" customFormat="1">
      <c r="A25" s="4"/>
      <c r="B25" s="22" t="s">
        <v>339</v>
      </c>
      <c r="C25" s="4"/>
      <c r="D25" s="4"/>
      <c r="E25" s="5" t="s">
        <v>220</v>
      </c>
      <c r="F25" s="163">
        <v>-24660</v>
      </c>
      <c r="G25" s="163">
        <v>-165522</v>
      </c>
      <c r="H25" s="163">
        <v>-368</v>
      </c>
      <c r="I25" s="163">
        <v>-24872</v>
      </c>
      <c r="J25" s="163">
        <v>-124570</v>
      </c>
      <c r="K25" s="163">
        <f t="shared" si="3"/>
        <v>-941</v>
      </c>
      <c r="L25" s="163">
        <v>-207819</v>
      </c>
      <c r="M25" s="163">
        <v>-150751</v>
      </c>
      <c r="N25" s="163">
        <v>-61139</v>
      </c>
      <c r="O25" s="163">
        <v>-164263</v>
      </c>
      <c r="P25" s="163">
        <v>-2046</v>
      </c>
      <c r="Q25" s="282" t="s">
        <v>346</v>
      </c>
      <c r="R25" s="163">
        <v>-243694</v>
      </c>
      <c r="S25" s="163">
        <v>6</v>
      </c>
      <c r="T25" s="163">
        <v>-3780</v>
      </c>
      <c r="U25" s="163">
        <v>-3517</v>
      </c>
      <c r="V25" s="282" t="s">
        <v>346</v>
      </c>
      <c r="W25" s="163">
        <v>-20724</v>
      </c>
      <c r="X25" s="163">
        <v>-47</v>
      </c>
      <c r="Y25" s="163">
        <v>677</v>
      </c>
      <c r="Z25" s="163">
        <v>229</v>
      </c>
      <c r="AA25" s="317" t="s">
        <v>346</v>
      </c>
      <c r="AB25" s="163">
        <v>-708</v>
      </c>
      <c r="AC25" s="337" t="s">
        <v>346</v>
      </c>
      <c r="AD25" s="317">
        <v>-138965</v>
      </c>
      <c r="AE25" s="317">
        <v>-61503</v>
      </c>
      <c r="AF25" s="282" t="s">
        <v>346</v>
      </c>
      <c r="AG25" s="282">
        <v>-230580</v>
      </c>
      <c r="AH25" s="254">
        <v>0</v>
      </c>
      <c r="AI25" s="282">
        <v>-16728</v>
      </c>
      <c r="AJ25" s="282">
        <v>-30621</v>
      </c>
      <c r="AK25" s="282" t="s">
        <v>346</v>
      </c>
      <c r="AL25" s="282">
        <v>-69733</v>
      </c>
      <c r="AM25" s="282">
        <v>-22548</v>
      </c>
      <c r="AN25" s="282">
        <v>3085</v>
      </c>
    </row>
    <row r="26" spans="1:40" s="26" customFormat="1">
      <c r="A26" s="4"/>
      <c r="B26" s="22" t="s">
        <v>326</v>
      </c>
      <c r="C26" s="4"/>
      <c r="D26" s="4"/>
      <c r="E26" s="5" t="s">
        <v>220</v>
      </c>
      <c r="F26" s="254">
        <v>0</v>
      </c>
      <c r="G26" s="254">
        <v>0</v>
      </c>
      <c r="H26" s="254">
        <v>0</v>
      </c>
      <c r="I26" s="254">
        <v>0</v>
      </c>
      <c r="J26" s="254">
        <v>0</v>
      </c>
      <c r="K26" s="163">
        <f t="shared" si="3"/>
        <v>-57068</v>
      </c>
      <c r="L26" s="254">
        <v>0</v>
      </c>
      <c r="M26" s="163">
        <v>-57068</v>
      </c>
      <c r="N26" s="254">
        <v>0</v>
      </c>
      <c r="O26" s="254">
        <v>0</v>
      </c>
      <c r="P26" s="163">
        <v>-19692</v>
      </c>
      <c r="Q26" s="282" t="s">
        <v>346</v>
      </c>
      <c r="R26" s="163">
        <v>-19807</v>
      </c>
      <c r="S26" s="163">
        <v>-19800</v>
      </c>
      <c r="T26" s="254">
        <v>0</v>
      </c>
      <c r="U26" s="254">
        <v>-59283</v>
      </c>
      <c r="V26" s="282" t="s">
        <v>346</v>
      </c>
      <c r="W26" s="163">
        <v>-79083</v>
      </c>
      <c r="X26" s="254"/>
      <c r="Y26" s="254">
        <v>0</v>
      </c>
      <c r="Z26" s="163">
        <v>0</v>
      </c>
      <c r="AA26" s="317" t="s">
        <v>346</v>
      </c>
      <c r="AB26" s="163">
        <v>-12113</v>
      </c>
      <c r="AC26" s="337" t="s">
        <v>346</v>
      </c>
      <c r="AD26" s="337">
        <v>0</v>
      </c>
      <c r="AE26" s="337">
        <v>0</v>
      </c>
      <c r="AF26" s="282" t="s">
        <v>346</v>
      </c>
      <c r="AG26" s="254">
        <v>0</v>
      </c>
      <c r="AH26" s="254">
        <v>0</v>
      </c>
      <c r="AI26" s="254">
        <v>0</v>
      </c>
      <c r="AJ26" s="282"/>
      <c r="AK26" s="282" t="s">
        <v>346</v>
      </c>
      <c r="AL26" s="282" t="s">
        <v>346</v>
      </c>
      <c r="AM26" s="282" t="s">
        <v>346</v>
      </c>
      <c r="AN26" s="282" t="s">
        <v>346</v>
      </c>
    </row>
    <row r="27" spans="1:40" s="26" customFormat="1">
      <c r="A27" s="4"/>
      <c r="B27" s="22" t="s">
        <v>340</v>
      </c>
      <c r="C27" s="4"/>
      <c r="D27" s="4"/>
      <c r="E27" s="5" t="s">
        <v>220</v>
      </c>
      <c r="F27" s="254">
        <v>0</v>
      </c>
      <c r="G27" s="254">
        <v>0</v>
      </c>
      <c r="H27" s="254">
        <v>0</v>
      </c>
      <c r="I27" s="254">
        <v>0</v>
      </c>
      <c r="J27" s="254">
        <v>0</v>
      </c>
      <c r="K27" s="254">
        <f t="shared" si="3"/>
        <v>0</v>
      </c>
      <c r="L27" s="254">
        <v>0</v>
      </c>
      <c r="M27" s="254">
        <v>0</v>
      </c>
      <c r="N27" s="163">
        <v>-38000</v>
      </c>
      <c r="O27" s="254">
        <v>0</v>
      </c>
      <c r="P27" s="254">
        <v>0</v>
      </c>
      <c r="Q27" s="283" t="s">
        <v>346</v>
      </c>
      <c r="R27" s="254">
        <v>-30654</v>
      </c>
      <c r="S27" s="254">
        <v>0</v>
      </c>
      <c r="T27" s="254">
        <v>0</v>
      </c>
      <c r="U27" s="254">
        <v>0</v>
      </c>
      <c r="V27" s="283" t="s">
        <v>346</v>
      </c>
      <c r="W27" s="254">
        <v>-64</v>
      </c>
      <c r="X27" s="254">
        <v>0</v>
      </c>
      <c r="Y27" s="254">
        <v>0</v>
      </c>
      <c r="Z27" s="163"/>
      <c r="AA27" s="317" t="s">
        <v>346</v>
      </c>
      <c r="AB27" s="350" t="s">
        <v>346</v>
      </c>
      <c r="AC27" s="337" t="s">
        <v>346</v>
      </c>
      <c r="AD27" s="337">
        <v>0</v>
      </c>
      <c r="AE27" s="337">
        <v>0</v>
      </c>
      <c r="AF27" s="254">
        <v>0</v>
      </c>
      <c r="AG27" s="254">
        <v>0</v>
      </c>
      <c r="AH27" s="254">
        <v>0</v>
      </c>
      <c r="AI27" s="254">
        <v>0</v>
      </c>
      <c r="AJ27" s="282"/>
      <c r="AK27" s="282" t="s">
        <v>346</v>
      </c>
      <c r="AL27" s="282" t="s">
        <v>346</v>
      </c>
      <c r="AM27" s="282" t="s">
        <v>346</v>
      </c>
      <c r="AN27" s="282" t="s">
        <v>346</v>
      </c>
    </row>
    <row r="28" spans="1:40" s="26" customFormat="1">
      <c r="A28" s="4"/>
      <c r="B28" s="22" t="s">
        <v>240</v>
      </c>
      <c r="C28" s="4"/>
      <c r="D28" s="4"/>
      <c r="E28" s="5" t="s">
        <v>220</v>
      </c>
      <c r="F28" s="163">
        <v>14845</v>
      </c>
      <c r="G28" s="254">
        <v>0</v>
      </c>
      <c r="H28" s="254">
        <v>0</v>
      </c>
      <c r="I28" s="254">
        <v>0</v>
      </c>
      <c r="J28" s="254">
        <v>0</v>
      </c>
      <c r="K28" s="254">
        <f t="shared" si="3"/>
        <v>0</v>
      </c>
      <c r="L28" s="254">
        <v>0</v>
      </c>
      <c r="M28" s="254">
        <v>0</v>
      </c>
      <c r="N28" s="254">
        <v>0</v>
      </c>
      <c r="O28" s="254">
        <v>0</v>
      </c>
      <c r="P28" s="254">
        <v>0</v>
      </c>
      <c r="Q28" s="283" t="s">
        <v>346</v>
      </c>
      <c r="R28" s="254">
        <v>0</v>
      </c>
      <c r="S28" s="254">
        <v>0</v>
      </c>
      <c r="T28" s="254">
        <v>0</v>
      </c>
      <c r="U28" s="254"/>
      <c r="V28" s="283" t="s">
        <v>346</v>
      </c>
      <c r="W28" s="350" t="s">
        <v>346</v>
      </c>
      <c r="X28" s="337" t="s">
        <v>346</v>
      </c>
      <c r="Y28" s="337" t="s">
        <v>346</v>
      </c>
      <c r="Z28" s="337" t="s">
        <v>346</v>
      </c>
      <c r="AA28" s="337" t="s">
        <v>346</v>
      </c>
      <c r="AB28" s="350" t="s">
        <v>346</v>
      </c>
      <c r="AC28" s="337" t="s">
        <v>346</v>
      </c>
      <c r="AD28" s="337">
        <v>0</v>
      </c>
      <c r="AE28" s="337">
        <v>0</v>
      </c>
      <c r="AF28" s="254">
        <v>0</v>
      </c>
      <c r="AG28" s="254">
        <v>0</v>
      </c>
      <c r="AH28" s="254">
        <v>0</v>
      </c>
      <c r="AI28" s="254">
        <v>0</v>
      </c>
      <c r="AJ28" s="282"/>
      <c r="AK28" s="282" t="s">
        <v>346</v>
      </c>
      <c r="AL28" s="282" t="s">
        <v>346</v>
      </c>
      <c r="AM28" s="282" t="s">
        <v>346</v>
      </c>
      <c r="AN28" s="282" t="s">
        <v>346</v>
      </c>
    </row>
    <row r="29" spans="1:40" s="26" customFormat="1">
      <c r="A29" s="4"/>
      <c r="B29" s="22" t="s">
        <v>353</v>
      </c>
      <c r="C29" s="4"/>
      <c r="D29" s="4"/>
      <c r="E29" s="5" t="s">
        <v>220</v>
      </c>
      <c r="F29" s="254">
        <v>0</v>
      </c>
      <c r="G29" s="254">
        <v>0</v>
      </c>
      <c r="H29" s="254">
        <v>0</v>
      </c>
      <c r="I29" s="254">
        <v>0</v>
      </c>
      <c r="J29" s="254">
        <v>0</v>
      </c>
      <c r="K29" s="254">
        <v>0</v>
      </c>
      <c r="L29" s="254">
        <v>0</v>
      </c>
      <c r="M29" s="254">
        <v>0</v>
      </c>
      <c r="N29" s="254">
        <v>0</v>
      </c>
      <c r="O29" s="254">
        <v>0</v>
      </c>
      <c r="P29" s="254">
        <v>0</v>
      </c>
      <c r="Q29" s="254">
        <v>0</v>
      </c>
      <c r="R29" s="254">
        <v>0</v>
      </c>
      <c r="S29" s="254">
        <v>0</v>
      </c>
      <c r="T29" s="254">
        <v>-1351</v>
      </c>
      <c r="U29" s="254">
        <v>-1472</v>
      </c>
      <c r="V29" s="254">
        <v>0</v>
      </c>
      <c r="W29" s="350" t="s">
        <v>346</v>
      </c>
      <c r="X29" s="337" t="s">
        <v>346</v>
      </c>
      <c r="Y29" s="337" t="s">
        <v>346</v>
      </c>
      <c r="Z29" s="337" t="s">
        <v>346</v>
      </c>
      <c r="AA29" s="337" t="s">
        <v>346</v>
      </c>
      <c r="AB29" s="350" t="s">
        <v>346</v>
      </c>
      <c r="AC29" s="337" t="s">
        <v>346</v>
      </c>
      <c r="AD29" s="337">
        <v>0</v>
      </c>
      <c r="AE29" s="337">
        <v>0</v>
      </c>
      <c r="AF29" s="254">
        <v>0</v>
      </c>
      <c r="AG29" s="254">
        <v>0</v>
      </c>
      <c r="AH29" s="254">
        <v>0</v>
      </c>
      <c r="AI29" s="254">
        <v>0</v>
      </c>
      <c r="AJ29" s="282"/>
      <c r="AK29" s="282" t="s">
        <v>346</v>
      </c>
      <c r="AL29" s="282" t="s">
        <v>346</v>
      </c>
      <c r="AM29" s="282" t="s">
        <v>346</v>
      </c>
      <c r="AN29" s="282" t="s">
        <v>346</v>
      </c>
    </row>
    <row r="30" spans="1:40" s="26" customFormat="1">
      <c r="A30" s="4"/>
      <c r="B30" s="22" t="s">
        <v>241</v>
      </c>
      <c r="C30" s="4"/>
      <c r="D30" s="4"/>
      <c r="E30" s="5" t="s">
        <v>220</v>
      </c>
      <c r="F30" s="163">
        <v>-34767</v>
      </c>
      <c r="G30" s="163">
        <v>-23283</v>
      </c>
      <c r="H30" s="163">
        <v>-4734</v>
      </c>
      <c r="I30" s="163">
        <v>-1892</v>
      </c>
      <c r="J30" s="163">
        <v>-11060</v>
      </c>
      <c r="K30" s="163">
        <f t="shared" si="3"/>
        <v>10483</v>
      </c>
      <c r="L30" s="163">
        <v>-7203</v>
      </c>
      <c r="M30" s="163">
        <v>-7203</v>
      </c>
      <c r="N30" s="163">
        <v>-7315</v>
      </c>
      <c r="O30" s="163">
        <v>-7420</v>
      </c>
      <c r="P30" s="163">
        <v>-6871</v>
      </c>
      <c r="Q30" s="282" t="s">
        <v>346</v>
      </c>
      <c r="R30" s="163">
        <v>-32151</v>
      </c>
      <c r="S30" s="163">
        <v>-5755</v>
      </c>
      <c r="T30" s="163">
        <v>-3729</v>
      </c>
      <c r="U30" s="163">
        <v>-2244</v>
      </c>
      <c r="V30" s="282" t="s">
        <v>346</v>
      </c>
      <c r="W30" s="163">
        <v>-24510</v>
      </c>
      <c r="X30" s="163">
        <v>-6032</v>
      </c>
      <c r="Y30" s="163">
        <v>-8040</v>
      </c>
      <c r="Z30" s="163">
        <v>-57518</v>
      </c>
      <c r="AA30" s="317" t="s">
        <v>346</v>
      </c>
      <c r="AB30" s="163">
        <v>-84586</v>
      </c>
      <c r="AC30" s="317">
        <v>-4600</v>
      </c>
      <c r="AD30" s="317">
        <v>-9599</v>
      </c>
      <c r="AE30" s="317">
        <v>-4432</v>
      </c>
      <c r="AF30" s="282" t="s">
        <v>346</v>
      </c>
      <c r="AG30" s="282">
        <v>-60124</v>
      </c>
      <c r="AH30" s="282">
        <v>-8662</v>
      </c>
      <c r="AI30" s="282">
        <v>-7806</v>
      </c>
      <c r="AJ30" s="282">
        <v>-4991</v>
      </c>
      <c r="AK30" s="282" t="s">
        <v>346</v>
      </c>
      <c r="AL30" s="282">
        <v>-47019</v>
      </c>
      <c r="AM30" s="282">
        <f>-6251+168</f>
        <v>-6083</v>
      </c>
      <c r="AN30" s="282">
        <v>-9586</v>
      </c>
    </row>
    <row r="31" spans="1:40" s="26" customFormat="1">
      <c r="A31" s="4"/>
      <c r="B31" s="22" t="s">
        <v>242</v>
      </c>
      <c r="C31" s="4"/>
      <c r="D31" s="4"/>
      <c r="E31" s="5" t="s">
        <v>220</v>
      </c>
      <c r="F31" s="163">
        <v>-306355</v>
      </c>
      <c r="G31" s="163">
        <v>-427655</v>
      </c>
      <c r="H31" s="163">
        <v>-85393</v>
      </c>
      <c r="I31" s="163">
        <v>-75454</v>
      </c>
      <c r="J31" s="163">
        <v>-84891</v>
      </c>
      <c r="K31" s="163">
        <f t="shared" si="3"/>
        <v>-71695</v>
      </c>
      <c r="L31" s="163">
        <v>-317433</v>
      </c>
      <c r="M31" s="163">
        <v>-317433</v>
      </c>
      <c r="N31" s="163">
        <v>-67074</v>
      </c>
      <c r="O31" s="163">
        <v>-68120</v>
      </c>
      <c r="P31" s="163">
        <v>-67067</v>
      </c>
      <c r="Q31" s="282" t="s">
        <v>346</v>
      </c>
      <c r="R31" s="163">
        <v>-297551</v>
      </c>
      <c r="S31" s="163">
        <v>-68019</v>
      </c>
      <c r="T31" s="163">
        <v>-69170</v>
      </c>
      <c r="U31" s="163">
        <v>-67493</v>
      </c>
      <c r="V31" s="282" t="s">
        <v>346</v>
      </c>
      <c r="W31" s="163">
        <v>-249265</v>
      </c>
      <c r="X31" s="254">
        <v>-83703</v>
      </c>
      <c r="Y31" s="254">
        <v>-69658</v>
      </c>
      <c r="Z31" s="163">
        <v>-227621</v>
      </c>
      <c r="AA31" s="317" t="s">
        <v>346</v>
      </c>
      <c r="AB31" s="163">
        <v>-306846</v>
      </c>
      <c r="AC31" s="317">
        <v>-76607</v>
      </c>
      <c r="AD31" s="317">
        <v>-79893</v>
      </c>
      <c r="AE31" s="317">
        <v>-77190</v>
      </c>
      <c r="AF31" s="282" t="s">
        <v>346</v>
      </c>
      <c r="AG31" s="282">
        <v>-322073</v>
      </c>
      <c r="AH31" s="282">
        <v>-74592</v>
      </c>
      <c r="AI31" s="282">
        <v>-92746</v>
      </c>
      <c r="AJ31" s="282">
        <v>-86883</v>
      </c>
      <c r="AK31" s="282" t="s">
        <v>346</v>
      </c>
      <c r="AL31" s="282">
        <v>-346096</v>
      </c>
      <c r="AM31" s="282">
        <v>-81723</v>
      </c>
      <c r="AN31" s="282">
        <f>-82290</f>
        <v>-82290</v>
      </c>
    </row>
    <row r="32" spans="1:40" s="26" customFormat="1">
      <c r="A32" s="4"/>
      <c r="B32" s="22" t="s">
        <v>439</v>
      </c>
      <c r="C32" s="4"/>
      <c r="D32" s="4"/>
      <c r="E32" s="5" t="s">
        <v>220</v>
      </c>
      <c r="F32" s="163"/>
      <c r="G32" s="163"/>
      <c r="H32" s="163"/>
      <c r="I32" s="163"/>
      <c r="J32" s="163"/>
      <c r="K32" s="163"/>
      <c r="L32" s="163"/>
      <c r="M32" s="163"/>
      <c r="N32" s="163"/>
      <c r="O32" s="163"/>
      <c r="P32" s="163"/>
      <c r="Q32" s="282"/>
      <c r="R32" s="163"/>
      <c r="S32" s="163"/>
      <c r="T32" s="163"/>
      <c r="U32" s="163"/>
      <c r="V32" s="282"/>
      <c r="W32" s="163"/>
      <c r="X32" s="254"/>
      <c r="Y32" s="254"/>
      <c r="Z32" s="163"/>
      <c r="AA32" s="317"/>
      <c r="AB32" s="163"/>
      <c r="AC32" s="317"/>
      <c r="AD32" s="317"/>
      <c r="AE32" s="317"/>
      <c r="AF32" s="282"/>
      <c r="AG32" s="282"/>
      <c r="AH32" s="282"/>
      <c r="AI32" s="282"/>
      <c r="AJ32" s="282"/>
      <c r="AK32" s="282"/>
      <c r="AL32" s="282"/>
      <c r="AM32" s="282"/>
      <c r="AN32" s="282">
        <v>-4061</v>
      </c>
    </row>
    <row r="33" spans="1:40" s="26" customFormat="1">
      <c r="A33" s="4"/>
      <c r="B33" s="22" t="s">
        <v>338</v>
      </c>
      <c r="C33" s="4"/>
      <c r="D33" s="4"/>
      <c r="E33" s="5" t="s">
        <v>220</v>
      </c>
      <c r="F33" s="163">
        <v>67055</v>
      </c>
      <c r="G33" s="163">
        <v>-38320</v>
      </c>
      <c r="H33" s="163">
        <v>3368</v>
      </c>
      <c r="I33" s="163">
        <v>-1183</v>
      </c>
      <c r="J33" s="163">
        <v>-3687</v>
      </c>
      <c r="K33" s="163">
        <f t="shared" si="3"/>
        <v>9981</v>
      </c>
      <c r="L33" s="163">
        <v>8479</v>
      </c>
      <c r="M33" s="163">
        <v>8479</v>
      </c>
      <c r="N33" s="163">
        <v>32737</v>
      </c>
      <c r="O33" s="163">
        <v>-14618</v>
      </c>
      <c r="P33" s="163">
        <v>1636</v>
      </c>
      <c r="Q33" s="282" t="s">
        <v>346</v>
      </c>
      <c r="R33" s="163">
        <v>-23935</v>
      </c>
      <c r="S33" s="163">
        <v>3626</v>
      </c>
      <c r="T33" s="163">
        <v>-4284</v>
      </c>
      <c r="U33" s="163">
        <v>-1038</v>
      </c>
      <c r="V33" s="282" t="s">
        <v>346</v>
      </c>
      <c r="W33" s="163">
        <v>-17781</v>
      </c>
      <c r="X33" s="163">
        <v>69574</v>
      </c>
      <c r="Y33" s="163">
        <v>-109494</v>
      </c>
      <c r="Z33" s="163">
        <v>-1407</v>
      </c>
      <c r="AA33" s="317" t="s">
        <v>346</v>
      </c>
      <c r="AB33" s="163">
        <v>40925</v>
      </c>
      <c r="AC33" s="317">
        <v>-7176</v>
      </c>
      <c r="AD33" s="317">
        <v>30965</v>
      </c>
      <c r="AE33" s="317">
        <v>44203</v>
      </c>
      <c r="AF33" s="282" t="s">
        <v>346</v>
      </c>
      <c r="AG33" s="345">
        <v>25222</v>
      </c>
      <c r="AH33" s="345">
        <v>-16521</v>
      </c>
      <c r="AI33" s="345">
        <v>55858</v>
      </c>
      <c r="AJ33" s="345">
        <v>16708</v>
      </c>
      <c r="AK33" s="345" t="s">
        <v>346</v>
      </c>
      <c r="AL33" s="345">
        <v>185459</v>
      </c>
      <c r="AM33" s="345">
        <v>-60928</v>
      </c>
      <c r="AN33" s="345">
        <v>38200</v>
      </c>
    </row>
    <row r="34" spans="1:40" s="26" customFormat="1">
      <c r="A34" s="4"/>
      <c r="B34" s="35" t="s">
        <v>243</v>
      </c>
      <c r="C34" s="28"/>
      <c r="D34" s="28"/>
      <c r="E34" s="156" t="s">
        <v>220</v>
      </c>
      <c r="F34" s="166">
        <f t="shared" ref="F34:O34" si="4">SUM(F19:F33)</f>
        <v>-4632053</v>
      </c>
      <c r="G34" s="166">
        <f t="shared" si="4"/>
        <v>-6919393</v>
      </c>
      <c r="H34" s="165">
        <f t="shared" si="4"/>
        <v>-1666537</v>
      </c>
      <c r="I34" s="165">
        <f t="shared" si="4"/>
        <v>-1505581</v>
      </c>
      <c r="J34" s="165">
        <f t="shared" si="4"/>
        <v>-1763618</v>
      </c>
      <c r="K34" s="165">
        <f t="shared" si="3"/>
        <v>-1649765</v>
      </c>
      <c r="L34" s="166">
        <f t="shared" ref="L34" si="5">SUM(L19:L33)</f>
        <v>-6585501</v>
      </c>
      <c r="M34" s="166">
        <f>SUM(M19:M33)</f>
        <v>-6585501</v>
      </c>
      <c r="N34" s="165">
        <f t="shared" si="4"/>
        <v>-1398968</v>
      </c>
      <c r="O34" s="165">
        <f t="shared" si="4"/>
        <v>-1102668</v>
      </c>
      <c r="P34" s="165">
        <v>-1059376</v>
      </c>
      <c r="Q34" s="284" t="s">
        <v>346</v>
      </c>
      <c r="R34" s="166">
        <f>SUM(R19:R33)</f>
        <v>-4923880</v>
      </c>
      <c r="S34" s="166">
        <v>-1345268</v>
      </c>
      <c r="T34" s="166">
        <v>-1564352</v>
      </c>
      <c r="U34" s="166">
        <v>-1655968</v>
      </c>
      <c r="V34" s="284" t="s">
        <v>346</v>
      </c>
      <c r="W34" s="166">
        <v>-5676484</v>
      </c>
      <c r="X34" s="166">
        <v>-1933378</v>
      </c>
      <c r="Y34" s="166">
        <v>-2164700</v>
      </c>
      <c r="Z34" s="166">
        <v>-6194901</v>
      </c>
      <c r="AA34" s="318" t="s">
        <v>346</v>
      </c>
      <c r="AB34" s="166">
        <v>-8009998</v>
      </c>
      <c r="AC34" s="318">
        <v>-1768554</v>
      </c>
      <c r="AD34" s="318">
        <v>-2039644</v>
      </c>
      <c r="AE34" s="318">
        <v>-1990920</v>
      </c>
      <c r="AF34" s="346" t="s">
        <v>346</v>
      </c>
      <c r="AG34" s="347">
        <f>SUM(AG19:AG33)</f>
        <v>-8047759</v>
      </c>
      <c r="AH34" s="347">
        <f>SUM(AH19:AH33)</f>
        <v>-2095611</v>
      </c>
      <c r="AI34" s="347">
        <f>SUM(AI19:AI33)</f>
        <v>-1918623</v>
      </c>
      <c r="AJ34" s="347">
        <f>SUM(AJ19:AJ33)</f>
        <v>-1900993</v>
      </c>
      <c r="AK34" s="347" t="s">
        <v>346</v>
      </c>
      <c r="AL34" s="347">
        <f>SUM(AL19:AL33)</f>
        <v>-7780626</v>
      </c>
      <c r="AM34" s="347">
        <f>SUM(AM19:AM33)</f>
        <v>-2193357</v>
      </c>
      <c r="AN34" s="347">
        <f>SUM(AN19:AN33)</f>
        <v>-2093074</v>
      </c>
    </row>
    <row r="35" spans="1:40" s="26" customFormat="1">
      <c r="A35" s="4"/>
      <c r="B35" s="37"/>
      <c r="C35" s="16"/>
      <c r="D35" s="16"/>
      <c r="E35" s="155"/>
      <c r="F35" s="168"/>
      <c r="G35" s="168"/>
      <c r="H35" s="168"/>
      <c r="I35" s="255"/>
      <c r="J35" s="255"/>
      <c r="K35" s="255"/>
      <c r="P35" s="254"/>
      <c r="Q35" s="283"/>
      <c r="V35" s="283"/>
      <c r="AA35" s="317" t="s">
        <v>346</v>
      </c>
      <c r="AC35" s="317"/>
      <c r="AD35" s="317"/>
      <c r="AE35" s="317"/>
      <c r="AF35" s="289"/>
      <c r="AG35" s="345"/>
      <c r="AH35" s="345"/>
      <c r="AK35" s="26">
        <v>0</v>
      </c>
    </row>
    <row r="36" spans="1:40" s="26" customFormat="1">
      <c r="A36" s="4"/>
      <c r="B36" s="35" t="s">
        <v>98</v>
      </c>
      <c r="C36" s="28"/>
      <c r="D36" s="28"/>
      <c r="E36" s="156" t="s">
        <v>220</v>
      </c>
      <c r="F36" s="166">
        <f>F34+F16</f>
        <v>719399</v>
      </c>
      <c r="G36" s="166">
        <f>G34+G16</f>
        <v>969318.29600000009</v>
      </c>
      <c r="H36" s="165">
        <f>H34+H16</f>
        <v>368875</v>
      </c>
      <c r="I36" s="256">
        <v>396257</v>
      </c>
      <c r="J36" s="165">
        <f>J34+J16</f>
        <v>193893</v>
      </c>
      <c r="K36" s="256">
        <f>M36-SUM(H36:J36)</f>
        <v>425606</v>
      </c>
      <c r="L36" s="166">
        <f>L34+L16</f>
        <v>1384631</v>
      </c>
      <c r="M36" s="166">
        <f>M34+M16</f>
        <v>1384631</v>
      </c>
      <c r="N36" s="165">
        <f>N34+N16</f>
        <v>88087</v>
      </c>
      <c r="O36" s="256">
        <v>-36053</v>
      </c>
      <c r="P36" s="256">
        <v>146483</v>
      </c>
      <c r="Q36" s="285" t="s">
        <v>346</v>
      </c>
      <c r="R36" s="166">
        <f>R34+R16</f>
        <v>278200</v>
      </c>
      <c r="S36" s="165">
        <v>339381</v>
      </c>
      <c r="T36" s="165">
        <v>434249</v>
      </c>
      <c r="U36" s="165">
        <v>351981</v>
      </c>
      <c r="V36" s="285" t="s">
        <v>346</v>
      </c>
      <c r="W36" s="166">
        <v>1066255</v>
      </c>
      <c r="X36" s="165">
        <v>370074</v>
      </c>
      <c r="Y36" s="165">
        <v>441486</v>
      </c>
      <c r="Z36" s="165">
        <v>1465290</v>
      </c>
      <c r="AA36" s="319" t="s">
        <v>346</v>
      </c>
      <c r="AB36" s="166">
        <v>1810566</v>
      </c>
      <c r="AC36" s="333">
        <v>353429</v>
      </c>
      <c r="AD36" s="333">
        <v>295310</v>
      </c>
      <c r="AE36" s="333">
        <v>551702</v>
      </c>
      <c r="AF36" s="284" t="s">
        <v>346</v>
      </c>
      <c r="AG36" s="347">
        <v>1194809</v>
      </c>
      <c r="AH36" s="347">
        <v>408037</v>
      </c>
      <c r="AI36" s="361">
        <f>AI16+AI34</f>
        <v>342080</v>
      </c>
      <c r="AJ36" s="361">
        <f>AJ16+AJ34</f>
        <v>402204</v>
      </c>
      <c r="AK36" s="361" t="s">
        <v>346</v>
      </c>
      <c r="AL36" s="361">
        <f>AL16+AL34</f>
        <v>1457334</v>
      </c>
      <c r="AM36" s="361">
        <f>AM16+AM34</f>
        <v>285213</v>
      </c>
      <c r="AN36" s="361">
        <f>AN16+AN34</f>
        <v>421664</v>
      </c>
    </row>
    <row r="37" spans="1:40" s="26" customFormat="1">
      <c r="A37" s="4"/>
      <c r="B37" s="37"/>
      <c r="C37" s="16"/>
      <c r="D37" s="16"/>
      <c r="E37" s="155"/>
      <c r="F37" s="168"/>
      <c r="G37" s="168"/>
      <c r="H37" s="168"/>
      <c r="I37" s="257"/>
      <c r="J37" s="257"/>
      <c r="K37" s="257"/>
      <c r="P37" s="254"/>
      <c r="Q37" s="283"/>
      <c r="V37" s="283"/>
      <c r="AA37" s="317"/>
      <c r="AB37" s="321"/>
      <c r="AC37" s="317"/>
      <c r="AD37" s="317"/>
      <c r="AE37" s="317"/>
      <c r="AF37" s="289"/>
      <c r="AG37" s="282"/>
      <c r="AH37" s="282"/>
    </row>
    <row r="38" spans="1:40" s="39" customFormat="1">
      <c r="A38" s="16"/>
      <c r="B38" s="17" t="s">
        <v>94</v>
      </c>
      <c r="C38" s="40"/>
      <c r="D38" s="40"/>
      <c r="E38" s="157" t="s">
        <v>220</v>
      </c>
      <c r="F38" s="188">
        <v>-190285</v>
      </c>
      <c r="G38" s="188">
        <v>-279259.65700000001</v>
      </c>
      <c r="H38" s="188">
        <v>-59681</v>
      </c>
      <c r="I38" s="258">
        <v>-83053</v>
      </c>
      <c r="J38" s="258">
        <v>-21946</v>
      </c>
      <c r="K38" s="258">
        <f>M38-SUM(H38:J38)</f>
        <v>-61500</v>
      </c>
      <c r="L38" s="188">
        <v>-226180</v>
      </c>
      <c r="M38" s="188">
        <v>-226180</v>
      </c>
      <c r="N38" s="188">
        <v>-18573</v>
      </c>
      <c r="O38" s="258">
        <v>-12757</v>
      </c>
      <c r="P38" s="258">
        <v>-30734</v>
      </c>
      <c r="Q38" s="286" t="s">
        <v>346</v>
      </c>
      <c r="R38" s="188">
        <v>-106303</v>
      </c>
      <c r="S38" s="188">
        <v>-53261</v>
      </c>
      <c r="T38" s="188">
        <v>-75936</v>
      </c>
      <c r="U38" s="188">
        <v>-53939</v>
      </c>
      <c r="V38" s="286" t="s">
        <v>346</v>
      </c>
      <c r="W38" s="188">
        <v>-221393</v>
      </c>
      <c r="X38" s="188">
        <v>-82643</v>
      </c>
      <c r="Y38" s="188">
        <v>-51957</v>
      </c>
      <c r="Z38" s="188">
        <v>-303264</v>
      </c>
      <c r="AA38" s="317" t="s">
        <v>346</v>
      </c>
      <c r="AB38" s="188">
        <v>-493247</v>
      </c>
      <c r="AC38" s="317">
        <v>-65873</v>
      </c>
      <c r="AD38" s="317">
        <v>-91322</v>
      </c>
      <c r="AE38" s="317">
        <v>-94253</v>
      </c>
      <c r="AF38" s="345" t="s">
        <v>346</v>
      </c>
      <c r="AG38" s="345">
        <v>-270348</v>
      </c>
      <c r="AH38" s="345">
        <v>-107597</v>
      </c>
      <c r="AI38" s="345">
        <v>-93014</v>
      </c>
      <c r="AJ38" s="345">
        <v>-84825</v>
      </c>
      <c r="AK38" s="345" t="s">
        <v>346</v>
      </c>
      <c r="AL38" s="345">
        <v>-363087</v>
      </c>
      <c r="AM38" s="345">
        <v>-92695</v>
      </c>
      <c r="AN38" s="345">
        <v>-79805</v>
      </c>
    </row>
    <row r="39" spans="1:40" s="26" customFormat="1">
      <c r="A39" s="4"/>
      <c r="B39" s="41" t="s">
        <v>263</v>
      </c>
      <c r="C39" s="4"/>
      <c r="D39" s="4"/>
      <c r="E39" s="5" t="s">
        <v>220</v>
      </c>
      <c r="F39" s="164">
        <f t="shared" ref="F39" si="6">SUM(F36:F38)</f>
        <v>529114</v>
      </c>
      <c r="G39" s="164">
        <f>SUM(G36:G38)-1</f>
        <v>690057.63900000008</v>
      </c>
      <c r="H39" s="163">
        <f t="shared" ref="H39:J39" si="7">SUM(H36:H38)</f>
        <v>309194</v>
      </c>
      <c r="I39" s="163">
        <f t="shared" si="7"/>
        <v>313204</v>
      </c>
      <c r="J39" s="163">
        <f t="shared" si="7"/>
        <v>171947</v>
      </c>
      <c r="K39" s="163">
        <f>M39-SUM(H39:J39)</f>
        <v>364106</v>
      </c>
      <c r="L39" s="164">
        <f>SUM(L36:L38)</f>
        <v>1158451</v>
      </c>
      <c r="M39" s="164">
        <f>SUM(M36:M38)</f>
        <v>1158451</v>
      </c>
      <c r="N39" s="163">
        <f>SUM(N36:N38)</f>
        <v>69514</v>
      </c>
      <c r="O39" s="257">
        <f t="shared" ref="O39" si="8">SUM(O36:O38)</f>
        <v>-48810</v>
      </c>
      <c r="P39" s="257">
        <v>115749</v>
      </c>
      <c r="Q39" s="287" t="s">
        <v>346</v>
      </c>
      <c r="R39" s="164">
        <f>SUM(R36:R38)</f>
        <v>171897</v>
      </c>
      <c r="S39" s="164">
        <v>286120</v>
      </c>
      <c r="T39" s="164">
        <v>358313</v>
      </c>
      <c r="U39" s="164"/>
      <c r="V39" s="287" t="s">
        <v>346</v>
      </c>
      <c r="W39" s="164">
        <v>844862</v>
      </c>
      <c r="X39" s="164">
        <v>287431</v>
      </c>
      <c r="Y39" s="164">
        <v>389529</v>
      </c>
      <c r="Z39" s="164">
        <v>1162026</v>
      </c>
      <c r="AA39" s="319" t="s">
        <v>346</v>
      </c>
      <c r="AB39" s="164">
        <v>1317319</v>
      </c>
      <c r="AC39" s="333">
        <v>287556</v>
      </c>
      <c r="AD39" s="333">
        <v>203988</v>
      </c>
      <c r="AE39" s="333">
        <v>457449</v>
      </c>
      <c r="AF39" s="347" t="s">
        <v>346</v>
      </c>
      <c r="AG39" s="347">
        <v>924461</v>
      </c>
      <c r="AH39" s="347">
        <f>SUM(AH36:AH38)</f>
        <v>300440</v>
      </c>
      <c r="AI39" s="347">
        <f>SUM(AI36:AI38)</f>
        <v>249066</v>
      </c>
      <c r="AJ39" s="347">
        <f>SUM(AJ36:AJ38)</f>
        <v>317379</v>
      </c>
      <c r="AK39" s="347" t="s">
        <v>346</v>
      </c>
      <c r="AL39" s="347">
        <f>SUM(AL36:AL38)</f>
        <v>1094247</v>
      </c>
      <c r="AM39" s="347">
        <f>SUM(AM36:AM38)</f>
        <v>192518</v>
      </c>
      <c r="AN39" s="347">
        <f>SUM(AN36:AN38)</f>
        <v>341859</v>
      </c>
    </row>
    <row r="40" spans="1:40" s="26" customFormat="1">
      <c r="A40" s="4"/>
      <c r="B40" s="41"/>
      <c r="C40" s="4"/>
      <c r="D40" s="4"/>
      <c r="E40" s="5"/>
      <c r="F40" s="164"/>
      <c r="G40" s="164"/>
      <c r="H40" s="164"/>
      <c r="I40" s="255"/>
      <c r="J40" s="255"/>
      <c r="K40" s="255"/>
      <c r="P40" s="254"/>
      <c r="Q40" s="283"/>
      <c r="V40" s="283"/>
      <c r="AA40" s="317" t="s">
        <v>346</v>
      </c>
      <c r="AB40" s="321"/>
      <c r="AC40" s="317"/>
      <c r="AD40" s="317"/>
      <c r="AE40" s="317"/>
      <c r="AF40" s="289"/>
      <c r="AG40" s="282"/>
      <c r="AH40" s="282"/>
    </row>
    <row r="41" spans="1:40" s="26" customFormat="1">
      <c r="A41" s="4"/>
      <c r="B41" s="41" t="s">
        <v>95</v>
      </c>
      <c r="C41" s="4"/>
      <c r="D41" s="4"/>
      <c r="E41" s="5"/>
      <c r="F41" s="164"/>
      <c r="G41" s="164"/>
      <c r="H41" s="164"/>
      <c r="I41" s="255"/>
      <c r="J41" s="255"/>
      <c r="K41" s="255"/>
      <c r="P41" s="254"/>
      <c r="Q41" s="283"/>
      <c r="V41" s="283"/>
      <c r="AA41" s="317" t="s">
        <v>346</v>
      </c>
      <c r="AB41" s="321"/>
      <c r="AC41" s="317"/>
      <c r="AD41" s="317"/>
      <c r="AE41" s="317"/>
      <c r="AF41" s="289"/>
      <c r="AG41" s="282"/>
      <c r="AH41" s="282"/>
    </row>
    <row r="42" spans="1:40" s="26" customFormat="1">
      <c r="A42" s="4"/>
      <c r="B42" s="22" t="s">
        <v>264</v>
      </c>
      <c r="C42" s="4"/>
      <c r="D42" s="4"/>
      <c r="E42" s="5" t="s">
        <v>220</v>
      </c>
      <c r="F42" s="163">
        <v>-3666</v>
      </c>
      <c r="G42" s="163">
        <v>3452.7919999999999</v>
      </c>
      <c r="H42" s="163">
        <v>6</v>
      </c>
      <c r="I42" s="254">
        <v>0</v>
      </c>
      <c r="J42" s="254">
        <v>0</v>
      </c>
      <c r="K42" s="254">
        <f>M42-SUM(H42:J42)</f>
        <v>0</v>
      </c>
      <c r="L42" s="163">
        <v>6</v>
      </c>
      <c r="M42" s="163">
        <v>6</v>
      </c>
      <c r="N42" s="254">
        <v>0</v>
      </c>
      <c r="O42" s="254">
        <v>0</v>
      </c>
      <c r="P42" s="254">
        <v>0</v>
      </c>
      <c r="Q42" s="283" t="s">
        <v>346</v>
      </c>
      <c r="R42" s="254">
        <v>0</v>
      </c>
      <c r="S42" s="254">
        <v>0</v>
      </c>
      <c r="T42" s="254">
        <v>0</v>
      </c>
      <c r="U42" s="254"/>
      <c r="V42" s="283" t="s">
        <v>346</v>
      </c>
      <c r="W42" s="254">
        <v>352478</v>
      </c>
      <c r="X42" s="254">
        <v>0</v>
      </c>
      <c r="Y42" s="254">
        <v>0</v>
      </c>
      <c r="Z42" s="254">
        <v>0</v>
      </c>
      <c r="AA42" s="317" t="s">
        <v>346</v>
      </c>
      <c r="AB42" s="350" t="s">
        <v>346</v>
      </c>
      <c r="AC42" s="337" t="s">
        <v>346</v>
      </c>
      <c r="AD42" s="337">
        <v>0</v>
      </c>
      <c r="AE42" s="337">
        <v>0</v>
      </c>
      <c r="AF42" s="283" t="s">
        <v>346</v>
      </c>
      <c r="AG42" s="254">
        <v>0</v>
      </c>
      <c r="AH42" s="356">
        <v>0</v>
      </c>
      <c r="AI42" s="356">
        <v>0</v>
      </c>
      <c r="AJ42" s="356">
        <v>0</v>
      </c>
      <c r="AK42" s="345" t="s">
        <v>346</v>
      </c>
      <c r="AL42" s="345" t="s">
        <v>346</v>
      </c>
      <c r="AM42" s="345" t="s">
        <v>346</v>
      </c>
      <c r="AN42" s="345" t="s">
        <v>346</v>
      </c>
    </row>
    <row r="43" spans="1:40" s="26" customFormat="1">
      <c r="A43" s="4"/>
      <c r="B43" s="42" t="s">
        <v>265</v>
      </c>
      <c r="C43" s="27"/>
      <c r="D43" s="27"/>
      <c r="E43" s="116" t="s">
        <v>220</v>
      </c>
      <c r="F43" s="170">
        <f t="shared" ref="F43" si="9">SUM(F39:F42)</f>
        <v>525448</v>
      </c>
      <c r="G43" s="170">
        <f>SUM(G39:G42)+1</f>
        <v>693511.4310000001</v>
      </c>
      <c r="H43" s="169">
        <f t="shared" ref="H43:J43" si="10">SUM(H39:H42)</f>
        <v>309200</v>
      </c>
      <c r="I43" s="259">
        <v>313204</v>
      </c>
      <c r="J43" s="169">
        <f t="shared" si="10"/>
        <v>171947</v>
      </c>
      <c r="K43" s="259">
        <f>M43-SUM(H43:J43)</f>
        <v>364106</v>
      </c>
      <c r="L43" s="170">
        <f>SUM(L39:L42)</f>
        <v>1158457</v>
      </c>
      <c r="M43" s="170">
        <f>SUM(M39:M42)</f>
        <v>1158457</v>
      </c>
      <c r="N43" s="169">
        <f>SUM(N39:N42)</f>
        <v>69514</v>
      </c>
      <c r="O43" s="259">
        <v>-48810</v>
      </c>
      <c r="P43" s="259">
        <v>115749</v>
      </c>
      <c r="Q43" s="288" t="s">
        <v>346</v>
      </c>
      <c r="R43" s="170">
        <f>SUM(R39:R42)</f>
        <v>171897</v>
      </c>
      <c r="S43" s="170">
        <f>SUM(S39:S42)</f>
        <v>286120</v>
      </c>
      <c r="T43" s="170">
        <f>SUM(T39:T42)</f>
        <v>358313</v>
      </c>
      <c r="U43" s="170">
        <v>298042</v>
      </c>
      <c r="V43" s="288" t="s">
        <v>346</v>
      </c>
      <c r="W43" s="170">
        <v>1197340</v>
      </c>
      <c r="X43" s="170">
        <v>287431</v>
      </c>
      <c r="Y43" s="170">
        <v>389529</v>
      </c>
      <c r="Z43" s="170">
        <v>1162026</v>
      </c>
      <c r="AA43" s="320" t="s">
        <v>346</v>
      </c>
      <c r="AB43" s="170">
        <v>1317319</v>
      </c>
      <c r="AC43" s="320">
        <v>287556</v>
      </c>
      <c r="AD43" s="320">
        <v>203988</v>
      </c>
      <c r="AE43" s="320">
        <v>457449</v>
      </c>
      <c r="AF43" s="348" t="s">
        <v>346</v>
      </c>
      <c r="AG43" s="349">
        <v>924461</v>
      </c>
      <c r="AH43" s="357">
        <f>SUM(AH39:AH42)</f>
        <v>300440</v>
      </c>
      <c r="AI43" s="357">
        <f>SUM(AI39:AI42)</f>
        <v>249066</v>
      </c>
      <c r="AJ43" s="357">
        <f>SUM(AJ39:AJ42)</f>
        <v>317379</v>
      </c>
      <c r="AK43" s="357" t="s">
        <v>346</v>
      </c>
      <c r="AL43" s="357">
        <f>SUM(AL39:AL42)</f>
        <v>1094247</v>
      </c>
      <c r="AM43" s="357">
        <f>SUM(AM39:AM42)</f>
        <v>192518</v>
      </c>
      <c r="AN43" s="357">
        <f>SUM(AN39:AN42)</f>
        <v>341859</v>
      </c>
    </row>
    <row r="44" spans="1:40">
      <c r="P44" s="26"/>
      <c r="Q44" s="289"/>
      <c r="V44" s="289"/>
      <c r="W44" s="362"/>
      <c r="AA44" s="317"/>
      <c r="AB44" s="362"/>
      <c r="AC44" s="362"/>
      <c r="AD44" s="362"/>
      <c r="AE44" s="362"/>
      <c r="AF44" s="362"/>
      <c r="AG44" s="362"/>
      <c r="AH44" s="282"/>
      <c r="AI44" s="362"/>
    </row>
    <row r="45" spans="1:40">
      <c r="B45" s="37" t="s">
        <v>317</v>
      </c>
      <c r="E45" s="5"/>
      <c r="F45" s="164"/>
      <c r="G45" s="164"/>
      <c r="H45" s="164"/>
      <c r="L45" s="26"/>
      <c r="M45" s="26"/>
      <c r="N45" s="26"/>
      <c r="O45" s="26"/>
      <c r="P45" s="26"/>
      <c r="Q45" s="289"/>
      <c r="R45" s="26"/>
      <c r="S45" s="26"/>
      <c r="T45" s="26"/>
      <c r="U45" s="26"/>
      <c r="V45" s="289"/>
      <c r="W45" s="26"/>
      <c r="AA45" s="317"/>
      <c r="AB45" s="321"/>
      <c r="AC45" s="317"/>
      <c r="AD45" s="317"/>
      <c r="AE45" s="317"/>
      <c r="AF45" s="5"/>
      <c r="AG45" s="282"/>
      <c r="AH45" s="282"/>
    </row>
    <row r="46" spans="1:40">
      <c r="B46" s="19" t="s">
        <v>318</v>
      </c>
      <c r="E46" s="5" t="s">
        <v>220</v>
      </c>
      <c r="F46" s="163">
        <v>443408</v>
      </c>
      <c r="G46" s="163">
        <v>695864</v>
      </c>
      <c r="H46" s="163">
        <v>309165</v>
      </c>
      <c r="I46" s="163">
        <v>314371</v>
      </c>
      <c r="J46" s="163">
        <v>208437</v>
      </c>
      <c r="K46" s="163">
        <f>M46-SUM(H46:J46)</f>
        <v>365184</v>
      </c>
      <c r="L46" s="163">
        <v>1197157</v>
      </c>
      <c r="M46" s="163">
        <v>1197157</v>
      </c>
      <c r="N46" s="163">
        <v>86267</v>
      </c>
      <c r="O46" s="163">
        <v>17387</v>
      </c>
      <c r="P46" s="163">
        <v>119329</v>
      </c>
      <c r="Q46" s="282" t="s">
        <v>346</v>
      </c>
      <c r="R46" s="163">
        <v>273237</v>
      </c>
      <c r="S46" s="163">
        <v>286703</v>
      </c>
      <c r="T46" s="163">
        <v>357156</v>
      </c>
      <c r="U46" s="163">
        <v>303469</v>
      </c>
      <c r="V46" s="282" t="s">
        <v>346</v>
      </c>
      <c r="W46" s="163">
        <v>1215561</v>
      </c>
      <c r="X46" s="163">
        <v>311861</v>
      </c>
      <c r="Y46" s="163">
        <v>344301</v>
      </c>
      <c r="Z46" s="163">
        <v>1123314</v>
      </c>
      <c r="AA46" s="317" t="s">
        <v>346</v>
      </c>
      <c r="AB46" s="163">
        <v>1289118</v>
      </c>
      <c r="AC46" s="317">
        <v>281740</v>
      </c>
      <c r="AD46" s="317">
        <v>243675</v>
      </c>
      <c r="AE46" s="317">
        <v>445795</v>
      </c>
      <c r="AF46" s="282" t="s">
        <v>346</v>
      </c>
      <c r="AG46" s="282">
        <v>960483</v>
      </c>
      <c r="AH46" s="282">
        <v>301672</v>
      </c>
      <c r="AI46" s="282">
        <v>256317</v>
      </c>
      <c r="AJ46" s="367">
        <v>310972</v>
      </c>
      <c r="AK46" s="367">
        <v>0</v>
      </c>
      <c r="AL46" s="282">
        <v>1094438</v>
      </c>
      <c r="AM46" s="282">
        <v>108140</v>
      </c>
      <c r="AN46" s="282">
        <v>339471</v>
      </c>
    </row>
    <row r="47" spans="1:40">
      <c r="B47" s="22" t="s">
        <v>319</v>
      </c>
      <c r="E47" s="5" t="s">
        <v>220</v>
      </c>
      <c r="F47" s="163">
        <v>82040</v>
      </c>
      <c r="G47" s="163">
        <v>-2353</v>
      </c>
      <c r="H47" s="163">
        <v>35</v>
      </c>
      <c r="I47" s="163">
        <v>-1167</v>
      </c>
      <c r="J47" s="163">
        <v>-36490</v>
      </c>
      <c r="K47" s="163">
        <f>M47-SUM(H47:J47)</f>
        <v>-1078</v>
      </c>
      <c r="L47" s="163">
        <v>-38700</v>
      </c>
      <c r="M47" s="163">
        <v>-38700</v>
      </c>
      <c r="N47" s="163">
        <v>-16753</v>
      </c>
      <c r="O47" s="163">
        <v>-66197</v>
      </c>
      <c r="P47" s="163">
        <v>-3580</v>
      </c>
      <c r="Q47" s="282" t="s">
        <v>346</v>
      </c>
      <c r="R47" s="163">
        <v>-101340</v>
      </c>
      <c r="S47" s="163">
        <v>-583</v>
      </c>
      <c r="T47" s="163">
        <v>1157</v>
      </c>
      <c r="U47" s="163">
        <v>-5427</v>
      </c>
      <c r="V47" s="282" t="s">
        <v>346</v>
      </c>
      <c r="W47" s="163">
        <v>-18221</v>
      </c>
      <c r="X47" s="163">
        <v>-24430</v>
      </c>
      <c r="Y47" s="163">
        <v>45228</v>
      </c>
      <c r="Z47" s="163">
        <v>38712</v>
      </c>
      <c r="AA47" s="317" t="s">
        <v>346</v>
      </c>
      <c r="AB47" s="163">
        <v>28201</v>
      </c>
      <c r="AC47" s="317">
        <v>5816</v>
      </c>
      <c r="AD47" s="317">
        <v>-39687</v>
      </c>
      <c r="AE47" s="317">
        <v>11654</v>
      </c>
      <c r="AF47" s="282" t="s">
        <v>346</v>
      </c>
      <c r="AG47" s="282">
        <v>-36022</v>
      </c>
      <c r="AH47" s="282">
        <v>-1232</v>
      </c>
      <c r="AI47" s="282">
        <v>-7251</v>
      </c>
      <c r="AJ47" s="367">
        <v>6407</v>
      </c>
      <c r="AK47" s="367">
        <v>0</v>
      </c>
      <c r="AL47" s="282">
        <v>-191</v>
      </c>
      <c r="AM47" s="282">
        <v>4203</v>
      </c>
      <c r="AN47" s="282">
        <v>2388</v>
      </c>
    </row>
    <row r="48" spans="1:40">
      <c r="B48" s="42"/>
      <c r="C48" s="27"/>
      <c r="D48" s="27"/>
      <c r="E48" s="116" t="s">
        <v>220</v>
      </c>
      <c r="F48" s="170">
        <f>F46+F47</f>
        <v>525448</v>
      </c>
      <c r="G48" s="170">
        <f>G46+G47</f>
        <v>693511</v>
      </c>
      <c r="H48" s="169">
        <f t="shared" ref="H48" si="11">H46+H47</f>
        <v>309200</v>
      </c>
      <c r="I48" s="169">
        <v>313204</v>
      </c>
      <c r="J48" s="169">
        <f>J46+J47</f>
        <v>171947</v>
      </c>
      <c r="K48" s="169">
        <f>M48-SUM(H48:J48)</f>
        <v>364106</v>
      </c>
      <c r="L48" s="170">
        <f>L46+L47</f>
        <v>1158457</v>
      </c>
      <c r="M48" s="170">
        <f>M46+M47</f>
        <v>1158457</v>
      </c>
      <c r="N48" s="169">
        <f>N46+N47</f>
        <v>69514</v>
      </c>
      <c r="O48" s="169">
        <v>-48810</v>
      </c>
      <c r="P48" s="259">
        <v>115749</v>
      </c>
      <c r="Q48" s="288" t="s">
        <v>346</v>
      </c>
      <c r="R48" s="170">
        <f>R46+R47</f>
        <v>171897</v>
      </c>
      <c r="S48" s="170">
        <f>S46+S47</f>
        <v>286120</v>
      </c>
      <c r="T48" s="170">
        <f>T46+T47</f>
        <v>358313</v>
      </c>
      <c r="U48" s="170">
        <v>298042</v>
      </c>
      <c r="V48" s="288" t="s">
        <v>346</v>
      </c>
      <c r="W48" s="170">
        <v>1197340</v>
      </c>
      <c r="X48" s="170">
        <v>287431</v>
      </c>
      <c r="Y48" s="170">
        <v>389529</v>
      </c>
      <c r="Z48" s="170">
        <v>1162026</v>
      </c>
      <c r="AA48" s="320" t="s">
        <v>346</v>
      </c>
      <c r="AB48" s="170">
        <v>1317319</v>
      </c>
      <c r="AC48" s="320">
        <v>287556</v>
      </c>
      <c r="AD48" s="320">
        <v>203988</v>
      </c>
      <c r="AE48" s="320">
        <v>457449</v>
      </c>
      <c r="AF48" s="348" t="s">
        <v>346</v>
      </c>
      <c r="AG48" s="348">
        <v>924461</v>
      </c>
      <c r="AH48" s="349">
        <f>SUM(AH46:AH47)</f>
        <v>300440</v>
      </c>
      <c r="AI48" s="349">
        <f>SUM(AI46:AI47)</f>
        <v>249066</v>
      </c>
      <c r="AJ48" s="349">
        <f>SUM(AJ46:AJ47)</f>
        <v>317379</v>
      </c>
      <c r="AK48" s="349" t="s">
        <v>346</v>
      </c>
      <c r="AL48" s="348">
        <v>1094247</v>
      </c>
      <c r="AM48" s="349">
        <f>SUM(AM46:AM47)</f>
        <v>112343</v>
      </c>
      <c r="AN48" s="349">
        <f>SUM(AN46:AN47)</f>
        <v>341859</v>
      </c>
    </row>
    <row r="51" spans="2:13">
      <c r="B51" s="61" t="s">
        <v>298</v>
      </c>
    </row>
    <row r="52" spans="2:13">
      <c r="B52" s="394" t="s">
        <v>299</v>
      </c>
      <c r="C52" s="394"/>
      <c r="D52" s="394"/>
      <c r="E52" s="394"/>
      <c r="F52" s="394"/>
      <c r="G52" s="394"/>
      <c r="H52" s="394"/>
      <c r="I52" s="394"/>
      <c r="J52" s="299"/>
      <c r="K52" s="299"/>
      <c r="L52" s="299"/>
      <c r="M52" s="299"/>
    </row>
    <row r="53" spans="2:13">
      <c r="B53" s="394"/>
      <c r="C53" s="394"/>
      <c r="D53" s="394"/>
      <c r="E53" s="394"/>
      <c r="F53" s="394"/>
      <c r="G53" s="394"/>
      <c r="H53" s="394"/>
      <c r="I53" s="394"/>
      <c r="J53" s="299"/>
      <c r="K53" s="299"/>
      <c r="L53" s="299"/>
      <c r="M53" s="299"/>
    </row>
    <row r="54" spans="2:13">
      <c r="B54" s="394"/>
      <c r="C54" s="394"/>
      <c r="D54" s="394"/>
      <c r="E54" s="394"/>
      <c r="F54" s="394"/>
      <c r="G54" s="394"/>
      <c r="H54" s="394"/>
      <c r="I54" s="394"/>
      <c r="J54" s="299"/>
      <c r="K54" s="299"/>
      <c r="L54" s="299"/>
      <c r="M54" s="299"/>
    </row>
  </sheetData>
  <mergeCells count="1">
    <mergeCell ref="B52:I54"/>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H133"/>
  <sheetViews>
    <sheetView showGridLines="0" zoomScaleNormal="100" workbookViewId="0">
      <pane xSplit="9" ySplit="7" topLeftCell="BF113" activePane="bottomRight" state="frozen"/>
      <selection pane="topRight" activeCell="J1" sqref="J1"/>
      <selection pane="bottomLeft" activeCell="A8" sqref="A8"/>
      <selection pane="bottomRight" activeCell="BH53" sqref="BH53"/>
    </sheetView>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1" style="44" bestFit="1" customWidth="1" collapsed="1"/>
    <col min="44" max="44" width="10.42578125" style="44" hidden="1" customWidth="1" outlineLevel="1"/>
    <col min="45" max="45" width="9.5703125" style="44" hidden="1" customWidth="1" outlineLevel="1"/>
    <col min="46" max="46" width="11.140625" style="44" hidden="1" customWidth="1" outlineLevel="1"/>
    <col min="47" max="47" width="10.140625" style="44" hidden="1" customWidth="1" outlineLevel="1"/>
    <col min="48" max="48" width="11" style="44" bestFit="1" customWidth="1" collapsed="1"/>
    <col min="49" max="49" width="10.140625" style="44" hidden="1" customWidth="1" outlineLevel="1"/>
    <col min="50" max="51" width="10.28515625" style="44" hidden="1" customWidth="1" outlineLevel="1"/>
    <col min="52" max="52" width="8.7109375" style="44" hidden="1" customWidth="1" outlineLevel="1"/>
    <col min="53" max="53" width="10.28515625" style="44" bestFit="1" customWidth="1" collapsed="1"/>
    <col min="54" max="55" width="9.7109375" style="44" hidden="1" customWidth="1" outlineLevel="1"/>
    <col min="56" max="56" width="11.85546875" style="44" hidden="1" customWidth="1" outlineLevel="1"/>
    <col min="57" max="57" width="0" style="44" hidden="1" customWidth="1" outlineLevel="1"/>
    <col min="58" max="58" width="11.85546875" style="44" bestFit="1" customWidth="1" collapsed="1"/>
    <col min="59" max="60" width="10.28515625" style="44" bestFit="1" customWidth="1"/>
    <col min="61" max="16384" width="8.7109375" style="44"/>
  </cols>
  <sheetData>
    <row r="1" spans="1:60">
      <c r="B1" s="14"/>
      <c r="C1" s="15"/>
      <c r="D1" s="15"/>
      <c r="E1" s="15"/>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322</v>
      </c>
      <c r="AB1" s="83" t="s">
        <v>224</v>
      </c>
      <c r="AC1" s="83" t="s">
        <v>323</v>
      </c>
      <c r="AD1" s="83" t="s">
        <v>225</v>
      </c>
      <c r="AE1" s="83" t="s">
        <v>225</v>
      </c>
      <c r="AF1" s="83" t="s">
        <v>233</v>
      </c>
      <c r="AG1" s="84">
        <v>2019</v>
      </c>
      <c r="AH1" s="83" t="s">
        <v>304</v>
      </c>
      <c r="AI1" s="83" t="s">
        <v>321</v>
      </c>
      <c r="AJ1" s="83" t="s">
        <v>325</v>
      </c>
      <c r="AK1" s="83" t="s">
        <v>332</v>
      </c>
      <c r="AL1" s="84">
        <v>2020</v>
      </c>
      <c r="AM1" s="83" t="s">
        <v>351</v>
      </c>
      <c r="AN1" s="83" t="s">
        <v>352</v>
      </c>
      <c r="AO1" s="83" t="s">
        <v>356</v>
      </c>
      <c r="AP1" s="83" t="s">
        <v>357</v>
      </c>
      <c r="AQ1" s="84">
        <v>2021</v>
      </c>
      <c r="AR1" s="83" t="s">
        <v>359</v>
      </c>
      <c r="AS1" s="83" t="s">
        <v>362</v>
      </c>
      <c r="AT1" s="83" t="s">
        <v>363</v>
      </c>
      <c r="AU1" s="83" t="s">
        <v>369</v>
      </c>
      <c r="AV1" s="84">
        <v>2022</v>
      </c>
      <c r="AW1" s="83" t="s">
        <v>370</v>
      </c>
      <c r="AX1" s="83" t="s">
        <v>376</v>
      </c>
      <c r="AY1" s="83" t="s">
        <v>379</v>
      </c>
      <c r="AZ1" s="83" t="s">
        <v>382</v>
      </c>
      <c r="BA1" s="84">
        <v>2023</v>
      </c>
      <c r="BB1" s="83" t="s">
        <v>390</v>
      </c>
      <c r="BC1" s="83" t="s">
        <v>394</v>
      </c>
      <c r="BD1" s="83" t="s">
        <v>429</v>
      </c>
      <c r="BE1" s="83" t="s">
        <v>432</v>
      </c>
      <c r="BF1" s="334">
        <v>2024</v>
      </c>
      <c r="BG1" s="83" t="s">
        <v>433</v>
      </c>
      <c r="BH1" s="83" t="s">
        <v>441</v>
      </c>
    </row>
    <row r="2" spans="1:60">
      <c r="B2" s="4" t="s">
        <v>40</v>
      </c>
      <c r="C2" s="4"/>
      <c r="D2" s="4"/>
      <c r="E2" s="87" t="s">
        <v>214</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5">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5">
        <v>102.23</v>
      </c>
      <c r="AS2" s="4">
        <v>113.93</v>
      </c>
      <c r="AT2" s="20">
        <v>105.51</v>
      </c>
      <c r="AU2" s="20">
        <v>88.87</v>
      </c>
      <c r="AV2" s="104">
        <v>101.31667999999998</v>
      </c>
      <c r="AW2" s="235">
        <v>81.170468750000026</v>
      </c>
      <c r="AX2" s="81">
        <v>79.66</v>
      </c>
      <c r="AY2" s="81">
        <v>86.75</v>
      </c>
      <c r="AZ2" s="81">
        <v>84.337301587301582</v>
      </c>
      <c r="BA2" s="104">
        <v>82.642290836653416</v>
      </c>
      <c r="BB2" s="235">
        <v>83.161031746031725</v>
      </c>
      <c r="BC2" s="360">
        <v>84.97</v>
      </c>
      <c r="BD2" s="81">
        <v>80.34</v>
      </c>
      <c r="BE2" s="4">
        <v>74.73</v>
      </c>
      <c r="BF2" s="9">
        <v>80.760000000000005</v>
      </c>
      <c r="BG2" s="235">
        <v>75.73</v>
      </c>
      <c r="BH2" s="235">
        <v>67.88</v>
      </c>
    </row>
    <row r="3" spans="1:60">
      <c r="B3" s="16" t="s">
        <v>211</v>
      </c>
      <c r="C3" s="16"/>
      <c r="D3" s="16"/>
      <c r="E3" s="87" t="s">
        <v>212</v>
      </c>
      <c r="F3" s="226">
        <v>184.57788888888882</v>
      </c>
      <c r="G3" s="226">
        <v>185.22325966850809</v>
      </c>
      <c r="H3" s="226">
        <v>195.90369963369969</v>
      </c>
      <c r="I3" s="81">
        <v>300.43565217391313</v>
      </c>
      <c r="J3" s="104">
        <v>222.25147945205487</v>
      </c>
      <c r="K3" s="226">
        <v>355.11813186813185</v>
      </c>
      <c r="L3" s="226">
        <v>345.34906593406595</v>
      </c>
      <c r="M3" s="226">
        <v>344.0023722627738</v>
      </c>
      <c r="N3" s="226">
        <v>335.07271739130442</v>
      </c>
      <c r="O3" s="104">
        <v>341.75775956284173</v>
      </c>
      <c r="P3" s="226">
        <v>322.5292222222223</v>
      </c>
      <c r="Q3" s="226">
        <v>318.74718232044182</v>
      </c>
      <c r="R3" s="226">
        <v>323.27384615384625</v>
      </c>
      <c r="S3" s="226">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5">
        <v>457.41</v>
      </c>
      <c r="AS3" s="4">
        <v>442.8</v>
      </c>
      <c r="AT3" s="81">
        <v>458.60336996336929</v>
      </c>
      <c r="AU3" s="81">
        <v>467.84739130434792</v>
      </c>
      <c r="AV3" s="213">
        <v>460.93336986301358</v>
      </c>
      <c r="AW3" s="81">
        <v>454.8183333333335</v>
      </c>
      <c r="AX3" s="235">
        <v>448.82</v>
      </c>
      <c r="AY3" s="235">
        <v>455.27</v>
      </c>
      <c r="AZ3" s="81">
        <v>465.93182795698937</v>
      </c>
      <c r="BA3" s="104">
        <v>456.21369863013626</v>
      </c>
      <c r="BB3" s="81">
        <v>450.18373626373619</v>
      </c>
      <c r="BC3" s="235">
        <v>448</v>
      </c>
      <c r="BD3" s="81">
        <v>477.97</v>
      </c>
      <c r="BE3" s="4">
        <v>500.63</v>
      </c>
      <c r="BF3" s="9">
        <v>469.31</v>
      </c>
      <c r="BG3" s="81">
        <v>510.05</v>
      </c>
      <c r="BH3" s="81">
        <v>514.01604395604386</v>
      </c>
    </row>
    <row r="4" spans="1:60">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0">
        <v>466.31</v>
      </c>
      <c r="AS4" s="82">
        <v>470.34</v>
      </c>
      <c r="AT4" s="82">
        <v>476.71</v>
      </c>
      <c r="AU4" s="82">
        <v>462.65</v>
      </c>
      <c r="AV4" s="105">
        <v>462.65</v>
      </c>
      <c r="AW4" s="82">
        <v>451.71</v>
      </c>
      <c r="AX4" s="82">
        <v>452.51</v>
      </c>
      <c r="AY4" s="82">
        <v>474.47</v>
      </c>
      <c r="AZ4" s="82">
        <v>454.56</v>
      </c>
      <c r="BA4" s="343">
        <v>454.56</v>
      </c>
      <c r="BB4" s="82">
        <v>446.78</v>
      </c>
      <c r="BC4" s="82">
        <v>471.46</v>
      </c>
      <c r="BD4" s="365">
        <v>481.19</v>
      </c>
      <c r="BE4" s="365">
        <v>525.11</v>
      </c>
      <c r="BF4" s="372">
        <v>525.11</v>
      </c>
      <c r="BG4" s="82">
        <v>504.44</v>
      </c>
      <c r="BH4" s="82">
        <v>519.64</v>
      </c>
    </row>
    <row r="5" spans="1:60">
      <c r="B5" s="22"/>
      <c r="C5" s="22"/>
      <c r="D5" s="22"/>
      <c r="E5" s="113"/>
      <c r="F5" s="22"/>
      <c r="G5" s="22"/>
      <c r="H5" s="22"/>
      <c r="I5" s="22"/>
      <c r="BB5" s="4"/>
    </row>
    <row r="6" spans="1:60">
      <c r="F6" s="226"/>
      <c r="G6" s="226"/>
      <c r="H6" s="226"/>
      <c r="I6" s="226"/>
      <c r="K6" s="226"/>
      <c r="L6" s="226"/>
      <c r="M6" s="226"/>
      <c r="N6" s="226"/>
      <c r="P6" s="226"/>
      <c r="Q6" s="226"/>
      <c r="R6" s="226"/>
      <c r="S6" s="226"/>
      <c r="U6" s="226"/>
      <c r="V6" s="226"/>
      <c r="W6" s="226"/>
      <c r="X6" s="226"/>
      <c r="BB6" s="4"/>
    </row>
    <row r="7" spans="1:60" ht="18.75">
      <c r="B7" s="21" t="s">
        <v>97</v>
      </c>
      <c r="T7" s="22"/>
      <c r="U7" s="22"/>
      <c r="V7" s="22"/>
      <c r="W7" s="22"/>
      <c r="X7" s="22"/>
      <c r="BB7" s="4"/>
    </row>
    <row r="8" spans="1:60">
      <c r="B8" s="22"/>
      <c r="BB8" s="4"/>
    </row>
    <row r="9" spans="1:60">
      <c r="B9" s="23"/>
      <c r="C9" s="23"/>
      <c r="D9" s="23"/>
      <c r="E9" s="153"/>
      <c r="F9" s="83" t="s">
        <v>397</v>
      </c>
      <c r="G9" s="83" t="s">
        <v>398</v>
      </c>
      <c r="H9" s="83" t="s">
        <v>257</v>
      </c>
      <c r="I9" s="83" t="s">
        <v>396</v>
      </c>
      <c r="J9" s="334">
        <v>2015</v>
      </c>
      <c r="K9" s="363" t="s">
        <v>399</v>
      </c>
      <c r="L9" s="363" t="s">
        <v>400</v>
      </c>
      <c r="M9" s="363" t="s">
        <v>258</v>
      </c>
      <c r="N9" s="363" t="s">
        <v>401</v>
      </c>
      <c r="O9" s="334">
        <v>2016</v>
      </c>
      <c r="P9" s="363" t="s">
        <v>402</v>
      </c>
      <c r="Q9" s="363" t="s">
        <v>403</v>
      </c>
      <c r="R9" s="363" t="s">
        <v>259</v>
      </c>
      <c r="S9" s="363" t="s">
        <v>404</v>
      </c>
      <c r="T9" s="334">
        <v>2017</v>
      </c>
      <c r="U9" s="363" t="s">
        <v>405</v>
      </c>
      <c r="V9" s="363" t="s">
        <v>406</v>
      </c>
      <c r="W9" s="363" t="s">
        <v>260</v>
      </c>
      <c r="X9" s="363">
        <v>122018</v>
      </c>
      <c r="Y9" s="334">
        <v>2018</v>
      </c>
      <c r="Z9" s="363" t="s">
        <v>407</v>
      </c>
      <c r="AA9" s="363" t="s">
        <v>428</v>
      </c>
      <c r="AB9" s="363" t="s">
        <v>408</v>
      </c>
      <c r="AC9" s="363" t="s">
        <v>427</v>
      </c>
      <c r="AD9" s="363" t="s">
        <v>261</v>
      </c>
      <c r="AE9" s="363" t="s">
        <v>330</v>
      </c>
      <c r="AF9" s="363" t="s">
        <v>409</v>
      </c>
      <c r="AG9" s="334">
        <v>2019</v>
      </c>
      <c r="AH9" s="364" t="s">
        <v>410</v>
      </c>
      <c r="AI9" s="364" t="s">
        <v>411</v>
      </c>
      <c r="AJ9" s="364" t="s">
        <v>329</v>
      </c>
      <c r="AK9" s="364" t="s">
        <v>412</v>
      </c>
      <c r="AL9" s="334">
        <v>2020</v>
      </c>
      <c r="AM9" s="364" t="s">
        <v>413</v>
      </c>
      <c r="AN9" s="364" t="s">
        <v>414</v>
      </c>
      <c r="AO9" s="364" t="s">
        <v>415</v>
      </c>
      <c r="AP9" s="364" t="s">
        <v>416</v>
      </c>
      <c r="AQ9" s="334">
        <v>2021</v>
      </c>
      <c r="AR9" s="83" t="s">
        <v>417</v>
      </c>
      <c r="AS9" s="83" t="s">
        <v>418</v>
      </c>
      <c r="AT9" s="83" t="s">
        <v>419</v>
      </c>
      <c r="AU9" s="83" t="s">
        <v>420</v>
      </c>
      <c r="AV9" s="334">
        <v>2022</v>
      </c>
      <c r="AW9" s="83" t="s">
        <v>421</v>
      </c>
      <c r="AX9" s="83" t="s">
        <v>422</v>
      </c>
      <c r="AY9" s="83" t="s">
        <v>423</v>
      </c>
      <c r="AZ9" s="83" t="s">
        <v>424</v>
      </c>
      <c r="BA9" s="334">
        <v>2023</v>
      </c>
      <c r="BB9" s="83" t="s">
        <v>425</v>
      </c>
      <c r="BC9" s="83" t="s">
        <v>426</v>
      </c>
      <c r="BD9" s="83" t="s">
        <v>430</v>
      </c>
      <c r="BE9" s="83" t="s">
        <v>434</v>
      </c>
      <c r="BF9" s="334">
        <v>2024</v>
      </c>
      <c r="BG9" s="83" t="s">
        <v>435</v>
      </c>
      <c r="BH9" s="83" t="s">
        <v>442</v>
      </c>
    </row>
    <row r="10" spans="1:60" s="22" customFormat="1">
      <c r="A10" s="44"/>
      <c r="B10" s="41" t="s">
        <v>320</v>
      </c>
      <c r="C10" s="19"/>
      <c r="D10" s="19"/>
      <c r="E10" s="87"/>
      <c r="F10" s="248"/>
      <c r="G10" s="248"/>
      <c r="H10" s="248"/>
      <c r="I10" s="248"/>
      <c r="J10" s="247"/>
      <c r="K10" s="248"/>
      <c r="L10" s="248"/>
      <c r="M10" s="248"/>
      <c r="N10" s="248"/>
      <c r="O10" s="247"/>
      <c r="P10" s="248"/>
      <c r="Q10" s="248"/>
      <c r="R10" s="248"/>
      <c r="S10" s="248"/>
      <c r="T10" s="247"/>
      <c r="U10" s="248"/>
      <c r="V10" s="248"/>
      <c r="W10" s="248"/>
      <c r="X10" s="248"/>
      <c r="Y10" s="247"/>
      <c r="Z10" s="248"/>
      <c r="AA10" s="248"/>
      <c r="AB10" s="248"/>
      <c r="AC10" s="248"/>
      <c r="AD10" s="248"/>
      <c r="AE10" s="248"/>
      <c r="AF10" s="248"/>
      <c r="AG10" s="247"/>
      <c r="AH10" s="248"/>
      <c r="AI10" s="248"/>
      <c r="AJ10" s="248"/>
      <c r="AK10" s="248"/>
      <c r="AL10" s="247"/>
      <c r="AM10" s="248"/>
      <c r="AN10" s="248"/>
      <c r="AO10" s="248"/>
    </row>
    <row r="11" spans="1:60">
      <c r="B11" s="22" t="s">
        <v>341</v>
      </c>
      <c r="C11" s="22"/>
      <c r="D11" s="22"/>
      <c r="E11" s="113" t="s">
        <v>220</v>
      </c>
      <c r="F11" s="171">
        <v>-76859.284</v>
      </c>
      <c r="G11" s="171">
        <v>-76355.551999999996</v>
      </c>
      <c r="H11" s="171">
        <v>82422.017999999996</v>
      </c>
      <c r="I11" s="236">
        <v>0</v>
      </c>
      <c r="J11" s="171">
        <v>52976.616000000002</v>
      </c>
      <c r="K11" s="171">
        <v>-91338.546000000002</v>
      </c>
      <c r="L11" s="171">
        <v>-64966.205999999998</v>
      </c>
      <c r="M11" s="171">
        <v>412.77</v>
      </c>
      <c r="N11" s="236">
        <v>0</v>
      </c>
      <c r="O11" s="171">
        <v>163108.149</v>
      </c>
      <c r="P11" s="171">
        <v>33464.974999999999</v>
      </c>
      <c r="Q11" s="171">
        <v>362841.01699999999</v>
      </c>
      <c r="R11" s="171">
        <v>86122.365999999995</v>
      </c>
      <c r="S11" s="236">
        <v>0</v>
      </c>
      <c r="T11" s="171">
        <v>719399.11300000001</v>
      </c>
      <c r="U11" s="171">
        <v>-31235.017</v>
      </c>
      <c r="V11" s="171">
        <v>464956.49599999998</v>
      </c>
      <c r="W11" s="171">
        <v>851678.91799999995</v>
      </c>
      <c r="X11" s="236">
        <v>0</v>
      </c>
      <c r="Y11" s="171">
        <v>969317.81900000002</v>
      </c>
      <c r="Z11" s="227">
        <v>368878</v>
      </c>
      <c r="AA11" s="227">
        <v>368875</v>
      </c>
      <c r="AB11" s="227">
        <v>765132</v>
      </c>
      <c r="AC11" s="227">
        <v>765132</v>
      </c>
      <c r="AD11" s="227">
        <v>959026</v>
      </c>
      <c r="AE11" s="227">
        <v>959026</v>
      </c>
      <c r="AF11" s="236">
        <v>0</v>
      </c>
      <c r="AG11" s="227">
        <v>1384631</v>
      </c>
      <c r="AH11" s="227">
        <v>88087</v>
      </c>
      <c r="AI11" s="261">
        <v>52034</v>
      </c>
      <c r="AJ11" s="261">
        <v>198517</v>
      </c>
      <c r="AK11" s="236">
        <v>0</v>
      </c>
      <c r="AL11" s="227">
        <v>278200</v>
      </c>
      <c r="AM11" s="261">
        <v>339381</v>
      </c>
      <c r="AN11" s="261">
        <v>773630</v>
      </c>
      <c r="AO11" s="261">
        <v>1125611</v>
      </c>
      <c r="AP11" s="261">
        <v>1066255</v>
      </c>
      <c r="AQ11" s="261">
        <v>1066255</v>
      </c>
      <c r="AR11" s="261">
        <v>370074</v>
      </c>
      <c r="AS11" s="261">
        <v>811560</v>
      </c>
      <c r="AT11" s="261">
        <v>1465290</v>
      </c>
      <c r="AU11" s="322" t="s">
        <v>346</v>
      </c>
      <c r="AV11" s="261">
        <v>1810566</v>
      </c>
      <c r="AW11" s="261">
        <v>353429</v>
      </c>
      <c r="AX11" s="261">
        <v>648739</v>
      </c>
      <c r="AY11" s="261">
        <v>1200441</v>
      </c>
      <c r="AZ11" s="322" t="s">
        <v>346</v>
      </c>
      <c r="BA11" s="322">
        <v>1194809</v>
      </c>
      <c r="BB11" s="322">
        <v>408037</v>
      </c>
      <c r="BC11" s="322">
        <v>750117</v>
      </c>
      <c r="BD11" s="369">
        <v>1152321</v>
      </c>
      <c r="BE11" s="322" t="s">
        <v>346</v>
      </c>
      <c r="BF11" s="322">
        <v>1457334</v>
      </c>
      <c r="BG11" s="382">
        <v>285213</v>
      </c>
      <c r="BH11" s="382">
        <v>706877</v>
      </c>
    </row>
    <row r="12" spans="1:60">
      <c r="B12" s="22" t="s">
        <v>342</v>
      </c>
      <c r="C12" s="22"/>
      <c r="D12" s="22"/>
      <c r="E12" s="113" t="s">
        <v>220</v>
      </c>
      <c r="F12" s="171">
        <v>113625.37699999999</v>
      </c>
      <c r="G12" s="171">
        <v>208436.57500000001</v>
      </c>
      <c r="H12" s="171">
        <v>280980.97399999999</v>
      </c>
      <c r="I12" s="236">
        <v>0</v>
      </c>
      <c r="J12" s="171">
        <v>653693.071</v>
      </c>
      <c r="K12" s="171">
        <v>158288.6</v>
      </c>
      <c r="L12" s="171">
        <v>235884.133</v>
      </c>
      <c r="M12" s="171">
        <v>329304.92599999998</v>
      </c>
      <c r="N12" s="236">
        <v>0</v>
      </c>
      <c r="O12" s="171">
        <v>357713.18900000001</v>
      </c>
      <c r="P12" s="171">
        <v>101903.577</v>
      </c>
      <c r="Q12" s="171">
        <v>-592.67600000000004</v>
      </c>
      <c r="R12" s="171">
        <v>500553.97</v>
      </c>
      <c r="S12" s="236">
        <v>0</v>
      </c>
      <c r="T12" s="171">
        <v>-3666</v>
      </c>
      <c r="U12" s="171">
        <v>276339.31599999999</v>
      </c>
      <c r="V12" s="171">
        <v>3562.0549999999998</v>
      </c>
      <c r="W12" s="171">
        <v>-6371.8459999999995</v>
      </c>
      <c r="X12" s="236">
        <v>0</v>
      </c>
      <c r="Y12" s="171">
        <v>3453</v>
      </c>
      <c r="Z12" s="227">
        <v>6</v>
      </c>
      <c r="AA12" s="227">
        <v>6</v>
      </c>
      <c r="AB12" s="227">
        <v>6</v>
      </c>
      <c r="AC12" s="227">
        <v>6</v>
      </c>
      <c r="AD12" s="171">
        <v>6</v>
      </c>
      <c r="AE12" s="227">
        <v>6</v>
      </c>
      <c r="AF12" s="236">
        <v>0</v>
      </c>
      <c r="AG12" s="171">
        <v>6</v>
      </c>
      <c r="AH12" s="171">
        <v>0</v>
      </c>
      <c r="AI12" s="261">
        <v>0</v>
      </c>
      <c r="AJ12" s="262">
        <v>0</v>
      </c>
      <c r="AK12" s="236">
        <v>0</v>
      </c>
      <c r="AL12" s="266">
        <v>0</v>
      </c>
      <c r="AM12" s="266">
        <v>0</v>
      </c>
      <c r="AN12" s="266">
        <v>0</v>
      </c>
      <c r="AO12" s="266"/>
      <c r="AP12" s="266">
        <v>407993</v>
      </c>
      <c r="AQ12" s="266">
        <v>407993</v>
      </c>
      <c r="AR12" s="311" t="s">
        <v>324</v>
      </c>
      <c r="AS12" s="311" t="s">
        <v>324</v>
      </c>
      <c r="AT12" s="5" t="s">
        <v>346</v>
      </c>
      <c r="AU12" s="323" t="s">
        <v>346</v>
      </c>
      <c r="AV12" s="266">
        <v>0</v>
      </c>
      <c r="AW12" s="5">
        <v>0</v>
      </c>
      <c r="AX12" s="330">
        <v>0</v>
      </c>
      <c r="AY12" s="330">
        <v>0</v>
      </c>
      <c r="AZ12" s="323" t="s">
        <v>346</v>
      </c>
      <c r="BA12" s="323" t="s">
        <v>346</v>
      </c>
      <c r="BB12" s="266">
        <v>0</v>
      </c>
      <c r="BC12" s="266">
        <v>0</v>
      </c>
      <c r="BD12" s="266">
        <v>0</v>
      </c>
      <c r="BE12" s="323" t="s">
        <v>346</v>
      </c>
      <c r="BF12" s="311" t="s">
        <v>346</v>
      </c>
      <c r="BG12" s="311" t="s">
        <v>346</v>
      </c>
      <c r="BH12" s="311" t="s">
        <v>346</v>
      </c>
    </row>
    <row r="13" spans="1:60">
      <c r="B13" s="42" t="s">
        <v>98</v>
      </c>
      <c r="C13" s="237"/>
      <c r="D13" s="237"/>
      <c r="E13" s="239" t="s">
        <v>220</v>
      </c>
      <c r="F13" s="172">
        <f t="shared" ref="F13:AA13" si="0">SUM(F11:F12)</f>
        <v>36766.092999999993</v>
      </c>
      <c r="G13" s="172">
        <f t="shared" si="0"/>
        <v>132081.02300000002</v>
      </c>
      <c r="H13" s="172">
        <f t="shared" si="0"/>
        <v>363402.99199999997</v>
      </c>
      <c r="I13" s="238">
        <v>0</v>
      </c>
      <c r="J13" s="240">
        <f t="shared" si="0"/>
        <v>706669.68700000003</v>
      </c>
      <c r="K13" s="172">
        <f t="shared" si="0"/>
        <v>66950.054000000004</v>
      </c>
      <c r="L13" s="172">
        <f t="shared" si="0"/>
        <v>170917.927</v>
      </c>
      <c r="M13" s="172">
        <f t="shared" si="0"/>
        <v>329717.696</v>
      </c>
      <c r="N13" s="238">
        <v>0</v>
      </c>
      <c r="O13" s="240">
        <f t="shared" si="0"/>
        <v>520821.33799999999</v>
      </c>
      <c r="P13" s="172">
        <f t="shared" si="0"/>
        <v>135368.552</v>
      </c>
      <c r="Q13" s="172">
        <f t="shared" si="0"/>
        <v>362248.34100000001</v>
      </c>
      <c r="R13" s="172">
        <f t="shared" si="0"/>
        <v>586676.33600000001</v>
      </c>
      <c r="S13" s="238">
        <v>0</v>
      </c>
      <c r="T13" s="240">
        <f t="shared" si="0"/>
        <v>715733.11300000001</v>
      </c>
      <c r="U13" s="172">
        <f t="shared" si="0"/>
        <v>245104.299</v>
      </c>
      <c r="V13" s="172">
        <f t="shared" si="0"/>
        <v>468518.55099999998</v>
      </c>
      <c r="W13" s="172">
        <f t="shared" si="0"/>
        <v>845307.07199999993</v>
      </c>
      <c r="X13" s="238">
        <v>0</v>
      </c>
      <c r="Y13" s="240">
        <f t="shared" si="0"/>
        <v>972770.81900000002</v>
      </c>
      <c r="Z13" s="172">
        <f t="shared" si="0"/>
        <v>368884</v>
      </c>
      <c r="AA13" s="172">
        <f t="shared" si="0"/>
        <v>368881</v>
      </c>
      <c r="AB13" s="260">
        <v>765138</v>
      </c>
      <c r="AC13" s="260">
        <f>SUM(AC11:AC12)</f>
        <v>765138</v>
      </c>
      <c r="AD13" s="172">
        <f>SUM(AD11:AD12)</f>
        <v>959032</v>
      </c>
      <c r="AE13" s="260">
        <v>959032</v>
      </c>
      <c r="AF13" s="238">
        <v>0</v>
      </c>
      <c r="AG13" s="240">
        <f>SUM(AG11:AG12)</f>
        <v>1384637</v>
      </c>
      <c r="AH13" s="172">
        <f>SUM(AH11:AH12)</f>
        <v>88087</v>
      </c>
      <c r="AI13" s="172">
        <f>SUM(AI11:AI12)</f>
        <v>52034</v>
      </c>
      <c r="AJ13" s="260">
        <v>198517</v>
      </c>
      <c r="AK13" s="238">
        <v>0</v>
      </c>
      <c r="AL13" s="240">
        <f>SUM(AL11:AL12)</f>
        <v>278200</v>
      </c>
      <c r="AM13" s="301">
        <v>339381</v>
      </c>
      <c r="AN13" s="240">
        <f>SUM(AN11:AN12)</f>
        <v>773630</v>
      </c>
      <c r="AO13" s="240">
        <v>1125611</v>
      </c>
      <c r="AP13" s="240">
        <v>1474248</v>
      </c>
      <c r="AQ13" s="240">
        <v>1474248</v>
      </c>
      <c r="AR13" s="301">
        <v>370074</v>
      </c>
      <c r="AS13" s="301">
        <v>811560</v>
      </c>
      <c r="AT13" s="301">
        <v>1465290</v>
      </c>
      <c r="AU13" s="324" t="s">
        <v>346</v>
      </c>
      <c r="AV13" s="240">
        <v>1810566</v>
      </c>
      <c r="AW13" s="301">
        <v>353429</v>
      </c>
      <c r="AX13" s="240">
        <f>SUM(AX11:AX12)</f>
        <v>648739</v>
      </c>
      <c r="AY13" s="240">
        <f>SUM(AY11:AY12)</f>
        <v>1200441</v>
      </c>
      <c r="AZ13" s="324" t="s">
        <v>346</v>
      </c>
      <c r="BA13" s="324">
        <f>SUM(BA11:BA12)</f>
        <v>1194809</v>
      </c>
      <c r="BB13" s="358">
        <f>SUM(BB11:BB12)</f>
        <v>408037</v>
      </c>
      <c r="BC13" s="358">
        <v>750117</v>
      </c>
      <c r="BD13" s="370">
        <f>SUM(BD11:BD12)</f>
        <v>1152321</v>
      </c>
      <c r="BE13" s="324" t="s">
        <v>346</v>
      </c>
      <c r="BF13" s="370">
        <f>SUM(BF11:BF12)</f>
        <v>1457334</v>
      </c>
      <c r="BG13" s="370">
        <f>SUM(BG11:BG12)</f>
        <v>285213</v>
      </c>
      <c r="BH13" s="370">
        <f>SUM(BH11:BH12)</f>
        <v>706877</v>
      </c>
    </row>
    <row r="14" spans="1:60">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1"/>
      <c r="AC14" s="261"/>
      <c r="AD14" s="171"/>
      <c r="AE14" s="261"/>
      <c r="AF14" s="171"/>
      <c r="AG14" s="22"/>
      <c r="AH14" s="22"/>
      <c r="AI14" s="22"/>
      <c r="AJ14" s="262"/>
      <c r="AK14" s="171"/>
      <c r="AL14" s="22"/>
      <c r="AM14" s="297"/>
      <c r="AN14" s="297"/>
      <c r="AO14" s="297"/>
      <c r="AR14" s="297"/>
      <c r="AU14" s="323" t="s">
        <v>346</v>
      </c>
      <c r="AZ14" s="323"/>
      <c r="BA14" s="323"/>
      <c r="BE14" s="323"/>
      <c r="BF14" s="323"/>
    </row>
    <row r="15" spans="1:60" s="22" customFormat="1">
      <c r="B15" s="22" t="s">
        <v>100</v>
      </c>
      <c r="E15" s="113" t="s">
        <v>220</v>
      </c>
      <c r="F15" s="171">
        <v>44120.334000000003</v>
      </c>
      <c r="G15" s="171">
        <v>88804.188999999998</v>
      </c>
      <c r="H15" s="171">
        <v>133255.84299999999</v>
      </c>
      <c r="I15" s="236">
        <v>0</v>
      </c>
      <c r="J15" s="171">
        <v>183178.71</v>
      </c>
      <c r="K15" s="171">
        <v>44484.62</v>
      </c>
      <c r="L15" s="171">
        <v>85687.623000000007</v>
      </c>
      <c r="M15" s="171">
        <v>132847.79999999999</v>
      </c>
      <c r="N15" s="236">
        <v>0</v>
      </c>
      <c r="O15" s="171">
        <v>220212.74299999999</v>
      </c>
      <c r="P15" s="171">
        <v>62541.468000000001</v>
      </c>
      <c r="Q15" s="171">
        <v>123837.56299999999</v>
      </c>
      <c r="R15" s="171">
        <v>186819.14</v>
      </c>
      <c r="S15" s="236">
        <v>0</v>
      </c>
      <c r="T15" s="171">
        <v>238021</v>
      </c>
      <c r="U15" s="171">
        <v>66880.192999999999</v>
      </c>
      <c r="V15" s="171">
        <v>135467.791</v>
      </c>
      <c r="W15" s="171">
        <v>210580.62</v>
      </c>
      <c r="X15" s="236">
        <v>0</v>
      </c>
      <c r="Y15" s="171">
        <v>285186</v>
      </c>
      <c r="Z15" s="227">
        <v>83356.55</v>
      </c>
      <c r="AA15" s="227">
        <v>83369</v>
      </c>
      <c r="AB15" s="227">
        <v>167215</v>
      </c>
      <c r="AC15" s="227">
        <v>167216</v>
      </c>
      <c r="AD15" s="227">
        <v>252617</v>
      </c>
      <c r="AE15" s="227">
        <v>252617</v>
      </c>
      <c r="AF15" s="236">
        <v>0</v>
      </c>
      <c r="AG15" s="227">
        <v>337424</v>
      </c>
      <c r="AH15" s="227">
        <v>91758</v>
      </c>
      <c r="AI15" s="227">
        <v>180219</v>
      </c>
      <c r="AJ15" s="227">
        <v>265818</v>
      </c>
      <c r="AK15" s="236">
        <v>0</v>
      </c>
      <c r="AL15" s="227">
        <v>360283</v>
      </c>
      <c r="AM15" s="227">
        <v>98103</v>
      </c>
      <c r="AN15" s="227">
        <v>197394</v>
      </c>
      <c r="AO15" s="227">
        <v>294774</v>
      </c>
      <c r="AP15" s="227">
        <v>385570</v>
      </c>
      <c r="AQ15" s="302">
        <v>385570</v>
      </c>
      <c r="AR15" s="227">
        <v>83234</v>
      </c>
      <c r="AS15" s="227">
        <v>163416</v>
      </c>
      <c r="AT15" s="227">
        <v>374835</v>
      </c>
      <c r="AU15" s="325" t="s">
        <v>346</v>
      </c>
      <c r="AV15" s="302">
        <v>506585</v>
      </c>
      <c r="AW15" s="227">
        <v>151868</v>
      </c>
      <c r="AX15" s="227">
        <v>295894</v>
      </c>
      <c r="AY15" s="171">
        <v>441317</v>
      </c>
      <c r="AZ15" s="325" t="s">
        <v>346</v>
      </c>
      <c r="BA15" s="266">
        <v>601204</v>
      </c>
      <c r="BB15" s="322">
        <v>162313</v>
      </c>
      <c r="BC15" s="322">
        <v>322422</v>
      </c>
      <c r="BD15" s="322">
        <v>493348</v>
      </c>
      <c r="BE15" s="325" t="s">
        <v>346</v>
      </c>
      <c r="BF15" s="266">
        <v>642666</v>
      </c>
      <c r="BG15" s="383">
        <v>177916</v>
      </c>
      <c r="BH15" s="383">
        <v>353002</v>
      </c>
    </row>
    <row r="16" spans="1:60" s="22" customFormat="1">
      <c r="B16" s="22" t="s">
        <v>101</v>
      </c>
      <c r="E16" s="113" t="s">
        <v>220</v>
      </c>
      <c r="F16" s="171">
        <v>-47883.165999999997</v>
      </c>
      <c r="G16" s="171">
        <v>-106914.47</v>
      </c>
      <c r="H16" s="171">
        <v>-96558.721000000005</v>
      </c>
      <c r="I16" s="236">
        <v>0</v>
      </c>
      <c r="J16" s="171">
        <v>-112968.216</v>
      </c>
      <c r="K16" s="171">
        <v>-50044.214999999997</v>
      </c>
      <c r="L16" s="171">
        <v>-103011.872</v>
      </c>
      <c r="M16" s="171">
        <v>-120980.799</v>
      </c>
      <c r="N16" s="236">
        <v>0</v>
      </c>
      <c r="O16" s="171">
        <v>-271366.603</v>
      </c>
      <c r="P16" s="171">
        <v>-86136.312000000005</v>
      </c>
      <c r="Q16" s="171">
        <v>-179681.671</v>
      </c>
      <c r="R16" s="171">
        <v>-285169.23599999998</v>
      </c>
      <c r="S16" s="236">
        <v>0</v>
      </c>
      <c r="T16" s="171">
        <v>-414949.81099999999</v>
      </c>
      <c r="U16" s="171">
        <v>-164694.51300000001</v>
      </c>
      <c r="V16" s="171">
        <v>-337319.011</v>
      </c>
      <c r="W16" s="171">
        <v>-532916.86300000001</v>
      </c>
      <c r="X16" s="236">
        <v>0</v>
      </c>
      <c r="Y16" s="171">
        <v>-697326</v>
      </c>
      <c r="Z16" s="171">
        <v>-219022.18299999999</v>
      </c>
      <c r="AA16" s="171">
        <v>-219022</v>
      </c>
      <c r="AB16" s="171">
        <v>-445249.62</v>
      </c>
      <c r="AC16" s="171">
        <v>-445250</v>
      </c>
      <c r="AD16" s="171">
        <v>-638505</v>
      </c>
      <c r="AE16" s="171">
        <v>-638505</v>
      </c>
      <c r="AF16" s="236">
        <v>0</v>
      </c>
      <c r="AG16" s="171">
        <v>-827979</v>
      </c>
      <c r="AH16" s="171">
        <v>-65316</v>
      </c>
      <c r="AI16" s="171">
        <v>-224280</v>
      </c>
      <c r="AJ16" s="171">
        <v>-323302</v>
      </c>
      <c r="AK16" s="236">
        <v>0</v>
      </c>
      <c r="AL16" s="171">
        <v>-511195</v>
      </c>
      <c r="AM16" s="171">
        <v>-217726</v>
      </c>
      <c r="AN16" s="171">
        <v>-481224</v>
      </c>
      <c r="AO16" s="171">
        <v>-760562</v>
      </c>
      <c r="AP16" s="171">
        <v>-1043833</v>
      </c>
      <c r="AQ16" s="171">
        <v>-1043833</v>
      </c>
      <c r="AR16" s="171">
        <v>-316836</v>
      </c>
      <c r="AS16" s="171">
        <v>-643548</v>
      </c>
      <c r="AT16" s="227">
        <v>-778508</v>
      </c>
      <c r="AU16" s="325" t="s">
        <v>346</v>
      </c>
      <c r="AV16" s="171">
        <v>-991310</v>
      </c>
      <c r="AW16" s="227">
        <v>-191697</v>
      </c>
      <c r="AX16" s="227">
        <v>-399719</v>
      </c>
      <c r="AY16" s="171">
        <v>-565159</v>
      </c>
      <c r="AZ16" s="325" t="s">
        <v>346</v>
      </c>
      <c r="BA16" s="266">
        <v>-534177</v>
      </c>
      <c r="BB16" s="322">
        <v>-154325</v>
      </c>
      <c r="BC16" s="322">
        <v>-268190</v>
      </c>
      <c r="BD16" s="322">
        <v>-407336</v>
      </c>
      <c r="BE16" s="325" t="s">
        <v>346</v>
      </c>
      <c r="BF16" s="266">
        <v>-531230</v>
      </c>
      <c r="BG16" s="266">
        <v>-185393</v>
      </c>
      <c r="BH16" s="266">
        <v>-348737</v>
      </c>
    </row>
    <row r="17" spans="2:60" s="22" customFormat="1">
      <c r="B17" s="22" t="s">
        <v>102</v>
      </c>
      <c r="E17" s="113" t="s">
        <v>220</v>
      </c>
      <c r="F17" s="171">
        <v>46411.322999999997</v>
      </c>
      <c r="G17" s="171">
        <v>86955.046000000002</v>
      </c>
      <c r="H17" s="171">
        <v>141603.58199999999</v>
      </c>
      <c r="I17" s="236">
        <v>0</v>
      </c>
      <c r="J17" s="171">
        <v>217714.44</v>
      </c>
      <c r="K17" s="171">
        <v>59218.508999999998</v>
      </c>
      <c r="L17" s="171">
        <v>118123.084</v>
      </c>
      <c r="M17" s="171">
        <v>178265.351</v>
      </c>
      <c r="N17" s="236">
        <v>0</v>
      </c>
      <c r="O17" s="171">
        <v>240996.723</v>
      </c>
      <c r="P17" s="171">
        <v>62260.735000000001</v>
      </c>
      <c r="Q17" s="171">
        <v>143471.75</v>
      </c>
      <c r="R17" s="171">
        <v>220029.899</v>
      </c>
      <c r="S17" s="236">
        <v>0</v>
      </c>
      <c r="T17" s="171">
        <v>306486</v>
      </c>
      <c r="U17" s="171">
        <v>80299.758000000002</v>
      </c>
      <c r="V17" s="171">
        <v>277568.75400000002</v>
      </c>
      <c r="W17" s="171">
        <v>352013.011</v>
      </c>
      <c r="X17" s="236">
        <v>0</v>
      </c>
      <c r="Y17" s="171">
        <v>427740</v>
      </c>
      <c r="Z17" s="227">
        <v>85392.717999999993</v>
      </c>
      <c r="AA17" s="227">
        <v>85392.717999999993</v>
      </c>
      <c r="AB17" s="227">
        <v>160846.61139000001</v>
      </c>
      <c r="AC17" s="227">
        <v>160847</v>
      </c>
      <c r="AD17" s="227">
        <v>245738</v>
      </c>
      <c r="AE17" s="227">
        <v>245738</v>
      </c>
      <c r="AF17" s="236">
        <v>0</v>
      </c>
      <c r="AG17" s="227">
        <v>317433</v>
      </c>
      <c r="AH17" s="227">
        <v>67074</v>
      </c>
      <c r="AI17" s="227">
        <v>135194</v>
      </c>
      <c r="AJ17" s="227">
        <v>202261</v>
      </c>
      <c r="AK17" s="236">
        <v>0</v>
      </c>
      <c r="AL17" s="227">
        <v>297551</v>
      </c>
      <c r="AM17" s="227">
        <v>68019</v>
      </c>
      <c r="AN17" s="227">
        <v>137189</v>
      </c>
      <c r="AO17" s="227">
        <v>204682</v>
      </c>
      <c r="AP17" s="227">
        <v>285595</v>
      </c>
      <c r="AQ17" s="227">
        <v>285595</v>
      </c>
      <c r="AR17" s="227">
        <v>83703</v>
      </c>
      <c r="AS17" s="316" t="s">
        <v>346</v>
      </c>
      <c r="AT17" s="227">
        <v>227621</v>
      </c>
      <c r="AU17" s="325" t="s">
        <v>346</v>
      </c>
      <c r="AV17" s="227">
        <v>306846</v>
      </c>
      <c r="AW17" s="227">
        <v>76607</v>
      </c>
      <c r="AX17" s="227">
        <v>156500</v>
      </c>
      <c r="AY17" s="171">
        <v>233690</v>
      </c>
      <c r="AZ17" s="325" t="s">
        <v>346</v>
      </c>
      <c r="BA17" s="266">
        <v>322073</v>
      </c>
      <c r="BB17" s="322">
        <v>74592</v>
      </c>
      <c r="BC17" s="322">
        <v>167338</v>
      </c>
      <c r="BD17" s="322">
        <v>254221</v>
      </c>
      <c r="BE17" s="325" t="s">
        <v>346</v>
      </c>
      <c r="BF17" s="266">
        <v>346096</v>
      </c>
      <c r="BG17" s="383">
        <v>81723</v>
      </c>
      <c r="BH17" s="383">
        <v>164013</v>
      </c>
    </row>
    <row r="18" spans="2:60" s="22" customFormat="1">
      <c r="B18" s="22" t="s">
        <v>103</v>
      </c>
      <c r="E18" s="113" t="s">
        <v>220</v>
      </c>
      <c r="F18" s="171">
        <v>-20732.588</v>
      </c>
      <c r="G18" s="171">
        <v>-35527.807999999997</v>
      </c>
      <c r="H18" s="171">
        <v>-53503.828999999998</v>
      </c>
      <c r="I18" s="236">
        <v>0</v>
      </c>
      <c r="J18" s="171">
        <v>-173330.897</v>
      </c>
      <c r="K18" s="171">
        <v>-24776.223999999998</v>
      </c>
      <c r="L18" s="171">
        <v>-52509.09</v>
      </c>
      <c r="M18" s="171">
        <v>-146408.77100000001</v>
      </c>
      <c r="N18" s="236">
        <v>0</v>
      </c>
      <c r="O18" s="171">
        <v>-169141.08100000001</v>
      </c>
      <c r="P18" s="171">
        <v>-27643.33</v>
      </c>
      <c r="Q18" s="171">
        <v>-57307.383000000002</v>
      </c>
      <c r="R18" s="171">
        <v>-90736.403000000006</v>
      </c>
      <c r="S18" s="236">
        <v>0</v>
      </c>
      <c r="T18" s="171">
        <v>-123001.285</v>
      </c>
      <c r="U18" s="171">
        <v>-30328.734</v>
      </c>
      <c r="V18" s="171">
        <v>-111354.338</v>
      </c>
      <c r="W18" s="171">
        <v>-139736.80600000001</v>
      </c>
      <c r="X18" s="236">
        <v>0</v>
      </c>
      <c r="Y18" s="171">
        <v>-161093</v>
      </c>
      <c r="Z18" s="171">
        <v>-29605.600999999999</v>
      </c>
      <c r="AA18" s="171">
        <v>-29605.600999999999</v>
      </c>
      <c r="AB18" s="171">
        <v>-61795.739829999991</v>
      </c>
      <c r="AC18" s="171">
        <v>-61796</v>
      </c>
      <c r="AD18" s="171">
        <v>-93974</v>
      </c>
      <c r="AE18" s="171">
        <v>-93974</v>
      </c>
      <c r="AF18" s="236">
        <v>0</v>
      </c>
      <c r="AG18" s="171">
        <v>-240880</v>
      </c>
      <c r="AH18" s="171">
        <v>-37015</v>
      </c>
      <c r="AI18" s="171">
        <v>-63531</v>
      </c>
      <c r="AJ18" s="171">
        <v>-86576</v>
      </c>
      <c r="AK18" s="236">
        <v>0</v>
      </c>
      <c r="AL18" s="171">
        <v>-109753</v>
      </c>
      <c r="AM18" s="171">
        <v>-21548</v>
      </c>
      <c r="AN18" s="171">
        <v>-46087</v>
      </c>
      <c r="AO18" s="171">
        <v>-86378</v>
      </c>
      <c r="AP18" s="171">
        <v>-104349</v>
      </c>
      <c r="AQ18" s="171">
        <v>-104349</v>
      </c>
      <c r="AR18" s="171">
        <v>-22319</v>
      </c>
      <c r="AS18" s="171">
        <v>-52902</v>
      </c>
      <c r="AT18" s="227">
        <v>-91863</v>
      </c>
      <c r="AU18" s="325" t="s">
        <v>346</v>
      </c>
      <c r="AV18" s="171">
        <v>-120587</v>
      </c>
      <c r="AW18" s="227">
        <v>-37552</v>
      </c>
      <c r="AX18" s="227">
        <v>-75048</v>
      </c>
      <c r="AY18" s="171">
        <v>-112964</v>
      </c>
      <c r="AZ18" s="325" t="s">
        <v>346</v>
      </c>
      <c r="BA18" s="266">
        <v>-147245</v>
      </c>
      <c r="BB18" s="322">
        <v>-101485</v>
      </c>
      <c r="BC18" s="322">
        <v>-210047</v>
      </c>
      <c r="BD18" s="322">
        <v>-257361</v>
      </c>
      <c r="BE18" s="325" t="s">
        <v>346</v>
      </c>
      <c r="BF18" s="266">
        <v>-307682</v>
      </c>
      <c r="BG18" s="322">
        <v>0</v>
      </c>
      <c r="BH18" s="322">
        <v>0</v>
      </c>
    </row>
    <row r="19" spans="2:60">
      <c r="B19" s="22" t="s">
        <v>266</v>
      </c>
      <c r="C19" s="22"/>
      <c r="D19" s="22"/>
      <c r="E19" s="113" t="s">
        <v>220</v>
      </c>
      <c r="F19" s="171">
        <v>4229.7569999999996</v>
      </c>
      <c r="G19" s="171">
        <v>5095.634</v>
      </c>
      <c r="H19" s="171">
        <v>3988.404</v>
      </c>
      <c r="I19" s="236">
        <v>0</v>
      </c>
      <c r="J19" s="171">
        <v>2543.06</v>
      </c>
      <c r="K19" s="171">
        <v>118.69499999999999</v>
      </c>
      <c r="L19" s="171">
        <v>-98.828000000000003</v>
      </c>
      <c r="M19" s="171">
        <v>1349.425</v>
      </c>
      <c r="N19" s="236">
        <v>0</v>
      </c>
      <c r="O19" s="171">
        <v>341.709</v>
      </c>
      <c r="P19" s="171">
        <v>-386.47199999999998</v>
      </c>
      <c r="Q19" s="171">
        <v>-303.43799999999999</v>
      </c>
      <c r="R19" s="171">
        <v>-557.80399999999997</v>
      </c>
      <c r="S19" s="236">
        <v>0</v>
      </c>
      <c r="T19" s="171">
        <v>231</v>
      </c>
      <c r="U19" s="171">
        <v>-228.64500000000001</v>
      </c>
      <c r="V19" s="171">
        <v>106.449</v>
      </c>
      <c r="W19" s="171">
        <v>87.828999999999994</v>
      </c>
      <c r="X19" s="236">
        <v>0</v>
      </c>
      <c r="Y19" s="171">
        <v>-415</v>
      </c>
      <c r="Z19" s="227">
        <v>268.786</v>
      </c>
      <c r="AA19" s="154">
        <v>0</v>
      </c>
      <c r="AB19" s="154">
        <v>527.97168000000011</v>
      </c>
      <c r="AC19" s="236">
        <v>0</v>
      </c>
      <c r="AD19" s="227">
        <v>450</v>
      </c>
      <c r="AE19" s="236">
        <v>0</v>
      </c>
      <c r="AF19" s="236">
        <v>0</v>
      </c>
      <c r="AG19" s="171">
        <v>-465</v>
      </c>
      <c r="AH19" s="236">
        <v>0</v>
      </c>
      <c r="AI19" s="236">
        <v>0</v>
      </c>
      <c r="AJ19" s="262">
        <v>0</v>
      </c>
      <c r="AK19" s="236">
        <v>0</v>
      </c>
      <c r="AL19" s="171">
        <v>626</v>
      </c>
      <c r="AM19" s="262">
        <v>0</v>
      </c>
      <c r="AN19" s="266">
        <v>0</v>
      </c>
      <c r="AO19" s="266">
        <v>0</v>
      </c>
      <c r="AP19" s="266">
        <v>0</v>
      </c>
      <c r="AQ19" s="266">
        <v>0</v>
      </c>
      <c r="AR19" s="262">
        <v>15018</v>
      </c>
      <c r="AS19" s="262">
        <v>153361</v>
      </c>
      <c r="AT19" s="311" t="s">
        <v>346</v>
      </c>
      <c r="AU19" s="311" t="s">
        <v>346</v>
      </c>
      <c r="AV19" s="262">
        <v>121539</v>
      </c>
      <c r="AW19" s="311">
        <v>256</v>
      </c>
      <c r="AX19" s="311"/>
      <c r="AY19" s="171">
        <v>0</v>
      </c>
      <c r="AZ19" s="311" t="s">
        <v>346</v>
      </c>
      <c r="BA19" s="266">
        <v>0</v>
      </c>
      <c r="BB19" s="322">
        <v>0</v>
      </c>
      <c r="BC19" s="322">
        <v>0</v>
      </c>
      <c r="BD19" s="322"/>
      <c r="BE19" s="311" t="s">
        <v>346</v>
      </c>
      <c r="BF19" s="311" t="s">
        <v>346</v>
      </c>
      <c r="BG19" s="322">
        <v>0</v>
      </c>
      <c r="BH19" s="322">
        <v>0</v>
      </c>
    </row>
    <row r="20" spans="2:60" s="263" customFormat="1">
      <c r="B20" s="22" t="s">
        <v>267</v>
      </c>
      <c r="E20" s="264" t="s">
        <v>220</v>
      </c>
      <c r="F20" s="265">
        <v>-1891.3230000000001</v>
      </c>
      <c r="G20" s="265">
        <v>-1186.8230000000001</v>
      </c>
      <c r="H20" s="265">
        <v>-1577.8530000000001</v>
      </c>
      <c r="I20" s="266">
        <v>0</v>
      </c>
      <c r="J20" s="265">
        <v>241.17599999999999</v>
      </c>
      <c r="K20" s="265">
        <v>-721.32</v>
      </c>
      <c r="L20" s="265">
        <v>-626.97400000000005</v>
      </c>
      <c r="M20" s="265">
        <v>-2994.8890000000001</v>
      </c>
      <c r="N20" s="266">
        <v>0</v>
      </c>
      <c r="O20" s="265">
        <v>728.846</v>
      </c>
      <c r="P20" s="265">
        <v>-150.88</v>
      </c>
      <c r="Q20" s="265">
        <v>71.022000000000006</v>
      </c>
      <c r="R20" s="265">
        <v>2479.0749999999998</v>
      </c>
      <c r="S20" s="266">
        <v>0</v>
      </c>
      <c r="T20" s="265">
        <v>3534</v>
      </c>
      <c r="U20" s="265">
        <v>1655.596</v>
      </c>
      <c r="V20" s="265">
        <v>2403.9140000000002</v>
      </c>
      <c r="W20" s="265">
        <v>2360.2809999999999</v>
      </c>
      <c r="X20" s="266">
        <v>0</v>
      </c>
      <c r="Y20" s="265">
        <v>1435</v>
      </c>
      <c r="Z20" s="265">
        <v>-11250.47</v>
      </c>
      <c r="AA20" s="265">
        <v>-11250.47</v>
      </c>
      <c r="AB20" s="265">
        <v>-11884.29357</v>
      </c>
      <c r="AC20" s="265">
        <v>-11884</v>
      </c>
      <c r="AD20" s="265">
        <v>-11575</v>
      </c>
      <c r="AE20" s="265">
        <v>-11575</v>
      </c>
      <c r="AF20" s="266">
        <v>0</v>
      </c>
      <c r="AG20" s="265">
        <v>-8410</v>
      </c>
      <c r="AH20" s="265">
        <v>-11690</v>
      </c>
      <c r="AI20" s="265">
        <v>-21295</v>
      </c>
      <c r="AJ20" s="265">
        <v>-24140</v>
      </c>
      <c r="AK20" s="266">
        <v>0</v>
      </c>
      <c r="AL20" s="265">
        <v>-22946</v>
      </c>
      <c r="AM20" s="171">
        <v>2060</v>
      </c>
      <c r="AN20" s="171">
        <v>7879</v>
      </c>
      <c r="AO20" s="171">
        <v>10382</v>
      </c>
      <c r="AP20" s="171">
        <v>14954</v>
      </c>
      <c r="AQ20" s="171">
        <v>14954</v>
      </c>
      <c r="AR20" s="171">
        <v>45015</v>
      </c>
      <c r="AS20" s="171">
        <v>78908</v>
      </c>
      <c r="AT20" s="227">
        <v>100246</v>
      </c>
      <c r="AU20" s="325" t="s">
        <v>346</v>
      </c>
      <c r="AV20" s="266">
        <v>0</v>
      </c>
      <c r="AW20" s="330">
        <v>0</v>
      </c>
      <c r="AX20" s="227">
        <v>453</v>
      </c>
      <c r="AY20" s="171">
        <v>-451</v>
      </c>
      <c r="AZ20" s="325" t="s">
        <v>346</v>
      </c>
      <c r="BA20" s="266">
        <v>-69</v>
      </c>
      <c r="BB20" s="322">
        <v>-169</v>
      </c>
      <c r="BC20" s="322">
        <v>-4913</v>
      </c>
      <c r="BD20" s="322">
        <v>-14958</v>
      </c>
      <c r="BE20" s="325" t="s">
        <v>346</v>
      </c>
      <c r="BF20" s="266">
        <v>-19502</v>
      </c>
      <c r="BG20" s="383">
        <v>1124</v>
      </c>
      <c r="BH20" s="383">
        <v>3244</v>
      </c>
    </row>
    <row r="21" spans="2:60" s="263" customFormat="1">
      <c r="B21" s="22" t="s">
        <v>89</v>
      </c>
      <c r="E21" s="264" t="s">
        <v>220</v>
      </c>
      <c r="F21" s="265">
        <v>308.68200000000002</v>
      </c>
      <c r="G21" s="265">
        <v>2720.058</v>
      </c>
      <c r="H21" s="265">
        <v>3767.7640000000001</v>
      </c>
      <c r="I21" s="266">
        <v>0</v>
      </c>
      <c r="J21" s="265">
        <v>3580.0920000000001</v>
      </c>
      <c r="K21" s="265">
        <v>399.58699999999999</v>
      </c>
      <c r="L21" s="265">
        <v>5366.2730000000001</v>
      </c>
      <c r="M21" s="265">
        <v>5327.31</v>
      </c>
      <c r="N21" s="266">
        <v>0</v>
      </c>
      <c r="O21" s="265">
        <v>5620.8310000000001</v>
      </c>
      <c r="P21" s="265">
        <v>343.48500000000001</v>
      </c>
      <c r="Q21" s="265">
        <v>1020.522</v>
      </c>
      <c r="R21" s="265">
        <v>1507.3589999999999</v>
      </c>
      <c r="S21" s="266">
        <v>0</v>
      </c>
      <c r="T21" s="265">
        <v>3814.8670000000002</v>
      </c>
      <c r="U21" s="265">
        <v>2697.5859999999998</v>
      </c>
      <c r="V21" s="265">
        <v>1463.03</v>
      </c>
      <c r="W21" s="265">
        <v>2093.7139999999999</v>
      </c>
      <c r="X21" s="266">
        <v>0</v>
      </c>
      <c r="Y21" s="265">
        <v>3517</v>
      </c>
      <c r="Z21" s="267">
        <v>265.72399999999999</v>
      </c>
      <c r="AA21" s="267">
        <v>265.72399999999999</v>
      </c>
      <c r="AB21" s="267">
        <v>636.44100000000003</v>
      </c>
      <c r="AC21" s="267">
        <v>636</v>
      </c>
      <c r="AD21" s="267">
        <v>5993</v>
      </c>
      <c r="AE21" s="267">
        <v>5993</v>
      </c>
      <c r="AF21" s="266">
        <v>0</v>
      </c>
      <c r="AG21" s="267">
        <v>6430</v>
      </c>
      <c r="AH21" s="267">
        <v>1566</v>
      </c>
      <c r="AI21" s="267">
        <v>1595</v>
      </c>
      <c r="AJ21" s="267">
        <v>5839</v>
      </c>
      <c r="AK21" s="266">
        <v>0</v>
      </c>
      <c r="AL21" s="267">
        <v>6508</v>
      </c>
      <c r="AM21" s="227">
        <v>-7034</v>
      </c>
      <c r="AN21" s="227">
        <v>-5222</v>
      </c>
      <c r="AO21" s="227">
        <v>-3420</v>
      </c>
      <c r="AP21" s="227">
        <v>-2259</v>
      </c>
      <c r="AQ21" s="227">
        <v>-2259</v>
      </c>
      <c r="AR21" s="227">
        <v>401</v>
      </c>
      <c r="AS21" s="227">
        <v>793</v>
      </c>
      <c r="AT21" s="227">
        <v>1387</v>
      </c>
      <c r="AU21" s="325" t="s">
        <v>346</v>
      </c>
      <c r="AV21" s="227">
        <v>2623</v>
      </c>
      <c r="AW21" s="227">
        <v>-307</v>
      </c>
      <c r="AX21" s="227">
        <v>-135</v>
      </c>
      <c r="AY21" s="171">
        <v>-536</v>
      </c>
      <c r="AZ21" s="325" t="s">
        <v>346</v>
      </c>
      <c r="BA21" s="266">
        <v>501</v>
      </c>
      <c r="BB21" s="322">
        <v>1239</v>
      </c>
      <c r="BC21" s="322">
        <v>-6404</v>
      </c>
      <c r="BD21" s="322">
        <v>-889</v>
      </c>
      <c r="BE21" s="325" t="s">
        <v>346</v>
      </c>
      <c r="BF21" s="266">
        <v>5241</v>
      </c>
      <c r="BG21" s="22">
        <v>633</v>
      </c>
      <c r="BH21" s="22">
        <v>722</v>
      </c>
    </row>
    <row r="22" spans="2:60" s="263" customFormat="1">
      <c r="B22" s="22" t="s">
        <v>268</v>
      </c>
      <c r="C22" s="22"/>
      <c r="E22" s="264" t="s">
        <v>220</v>
      </c>
      <c r="F22" s="265">
        <v>400.82</v>
      </c>
      <c r="G22" s="265">
        <v>400.81900000000002</v>
      </c>
      <c r="H22" s="265">
        <v>400.81900000000002</v>
      </c>
      <c r="I22" s="266">
        <v>0</v>
      </c>
      <c r="J22" s="265">
        <v>-427840.66800000001</v>
      </c>
      <c r="K22" s="266">
        <v>0</v>
      </c>
      <c r="L22" s="266">
        <v>0</v>
      </c>
      <c r="M22" s="266">
        <v>0</v>
      </c>
      <c r="N22" s="266">
        <v>0</v>
      </c>
      <c r="O22" s="268">
        <v>0</v>
      </c>
      <c r="P22" s="268">
        <v>0</v>
      </c>
      <c r="Q22" s="268">
        <v>0</v>
      </c>
      <c r="R22" s="268">
        <v>0</v>
      </c>
      <c r="S22" s="266">
        <v>0</v>
      </c>
      <c r="T22" s="268">
        <v>0</v>
      </c>
      <c r="U22" s="268">
        <v>0</v>
      </c>
      <c r="V22" s="265">
        <v>251.68</v>
      </c>
      <c r="W22" s="265">
        <v>387.29300000000001</v>
      </c>
      <c r="X22" s="266">
        <v>0</v>
      </c>
      <c r="Y22" s="265">
        <v>-18359</v>
      </c>
      <c r="Z22" s="265">
        <v>-17630.522000000001</v>
      </c>
      <c r="AA22" s="265">
        <v>-17481</v>
      </c>
      <c r="AB22" s="265">
        <v>-17481</v>
      </c>
      <c r="AC22" s="265">
        <v>-17481</v>
      </c>
      <c r="AD22" s="265">
        <v>-17481</v>
      </c>
      <c r="AE22" s="265">
        <v>-17481</v>
      </c>
      <c r="AF22" s="266">
        <v>0</v>
      </c>
      <c r="AG22" s="265">
        <v>-17481</v>
      </c>
      <c r="AH22" s="266">
        <v>0</v>
      </c>
      <c r="AI22" s="266">
        <v>0</v>
      </c>
      <c r="AJ22" s="266">
        <v>0</v>
      </c>
      <c r="AK22" s="266">
        <v>0</v>
      </c>
      <c r="AL22" s="265">
        <v>-519</v>
      </c>
      <c r="AM22" s="262">
        <v>0</v>
      </c>
      <c r="AN22" s="262">
        <v>1351</v>
      </c>
      <c r="AO22" s="262">
        <v>2823</v>
      </c>
      <c r="AP22" s="266">
        <v>0</v>
      </c>
      <c r="AQ22" s="266">
        <v>0</v>
      </c>
      <c r="AR22" s="266">
        <v>0</v>
      </c>
      <c r="AS22" s="266">
        <v>0</v>
      </c>
      <c r="AT22" s="227">
        <v>0</v>
      </c>
      <c r="AU22" s="325" t="s">
        <v>346</v>
      </c>
      <c r="AV22" s="266">
        <v>0</v>
      </c>
      <c r="AW22" s="330">
        <v>0</v>
      </c>
      <c r="AX22" s="325" t="s">
        <v>346</v>
      </c>
      <c r="AY22" s="171">
        <v>-186225</v>
      </c>
      <c r="AZ22" s="325" t="s">
        <v>346</v>
      </c>
      <c r="BA22" s="266">
        <v>-186225</v>
      </c>
      <c r="BB22" s="322">
        <v>-16410</v>
      </c>
      <c r="BC22" s="322">
        <v>-16410</v>
      </c>
      <c r="BD22" s="322">
        <v>-16410</v>
      </c>
      <c r="BE22" s="325" t="s">
        <v>346</v>
      </c>
      <c r="BF22" s="266">
        <v>-16410</v>
      </c>
      <c r="BG22" s="303" t="s">
        <v>346</v>
      </c>
      <c r="BH22" s="303">
        <v>-3000</v>
      </c>
    </row>
    <row r="23" spans="2:60" s="263" customFormat="1">
      <c r="B23" s="22" t="s">
        <v>269</v>
      </c>
      <c r="E23" s="264" t="s">
        <v>220</v>
      </c>
      <c r="F23" s="265">
        <v>237.68199999999999</v>
      </c>
      <c r="G23" s="265">
        <v>364.24799999999999</v>
      </c>
      <c r="H23" s="265">
        <v>417.18700000000001</v>
      </c>
      <c r="I23" s="266">
        <v>0</v>
      </c>
      <c r="J23" s="265">
        <v>245573.288</v>
      </c>
      <c r="K23" s="265">
        <v>1371.665</v>
      </c>
      <c r="L23" s="265">
        <v>1912.153</v>
      </c>
      <c r="M23" s="265">
        <v>6187.38</v>
      </c>
      <c r="N23" s="266">
        <v>0</v>
      </c>
      <c r="O23" s="265">
        <v>23601.948</v>
      </c>
      <c r="P23" s="265">
        <v>141.767</v>
      </c>
      <c r="Q23" s="265">
        <v>3398.6384553100002</v>
      </c>
      <c r="R23" s="265">
        <v>5541.0640000000003</v>
      </c>
      <c r="S23" s="266">
        <v>0</v>
      </c>
      <c r="T23" s="265">
        <v>24660</v>
      </c>
      <c r="U23" s="265">
        <v>1058.9459999999999</v>
      </c>
      <c r="V23" s="265">
        <v>39700.582999999999</v>
      </c>
      <c r="W23" s="265">
        <v>41603.03</v>
      </c>
      <c r="X23" s="266">
        <v>0</v>
      </c>
      <c r="Y23" s="265">
        <v>165522</v>
      </c>
      <c r="Z23" s="267">
        <v>367.76100000000002</v>
      </c>
      <c r="AA23" s="267">
        <v>367.76100000000002</v>
      </c>
      <c r="AB23" s="267">
        <v>25240.41</v>
      </c>
      <c r="AC23" s="267">
        <v>25240</v>
      </c>
      <c r="AD23" s="267">
        <v>149810</v>
      </c>
      <c r="AE23" s="267">
        <v>130922</v>
      </c>
      <c r="AF23" s="266">
        <v>0</v>
      </c>
      <c r="AG23" s="267">
        <v>150751</v>
      </c>
      <c r="AH23" s="267">
        <v>61139</v>
      </c>
      <c r="AI23" s="267">
        <v>225402</v>
      </c>
      <c r="AJ23" s="267">
        <v>227448</v>
      </c>
      <c r="AK23" s="266">
        <v>0</v>
      </c>
      <c r="AL23" s="267">
        <v>243694</v>
      </c>
      <c r="AM23" s="227">
        <v>-6</v>
      </c>
      <c r="AN23" s="227">
        <v>3774</v>
      </c>
      <c r="AO23" s="227">
        <v>7291</v>
      </c>
      <c r="AP23" s="227">
        <v>20724</v>
      </c>
      <c r="AQ23" s="227">
        <v>20724</v>
      </c>
      <c r="AR23" s="227">
        <v>47</v>
      </c>
      <c r="AS23" s="171">
        <v>-630</v>
      </c>
      <c r="AT23" s="227">
        <v>-229</v>
      </c>
      <c r="AU23" s="325" t="s">
        <v>346</v>
      </c>
      <c r="AV23" s="227">
        <v>708</v>
      </c>
      <c r="AW23" s="227">
        <v>310</v>
      </c>
      <c r="AX23" s="227">
        <v>139275</v>
      </c>
      <c r="AY23" s="171">
        <v>200778</v>
      </c>
      <c r="AZ23" s="325" t="s">
        <v>346</v>
      </c>
      <c r="BA23" s="266">
        <v>230580</v>
      </c>
      <c r="BB23" s="322">
        <v>0</v>
      </c>
      <c r="BC23" s="322">
        <v>16824</v>
      </c>
      <c r="BD23" s="322">
        <v>47445</v>
      </c>
      <c r="BE23" s="325" t="s">
        <v>346</v>
      </c>
      <c r="BF23" s="266">
        <v>69733</v>
      </c>
      <c r="BG23" s="383">
        <v>22548</v>
      </c>
      <c r="BH23" s="383">
        <v>19463</v>
      </c>
    </row>
    <row r="24" spans="2:60" s="263" customFormat="1">
      <c r="B24" s="22" t="s">
        <v>326</v>
      </c>
      <c r="E24" s="264" t="s">
        <v>220</v>
      </c>
      <c r="F24" s="268">
        <v>0</v>
      </c>
      <c r="G24" s="268">
        <v>0</v>
      </c>
      <c r="H24" s="268">
        <v>0</v>
      </c>
      <c r="I24" s="266">
        <v>0</v>
      </c>
      <c r="J24" s="266">
        <v>0</v>
      </c>
      <c r="K24" s="266">
        <v>0</v>
      </c>
      <c r="L24" s="266">
        <v>0</v>
      </c>
      <c r="M24" s="266">
        <v>0</v>
      </c>
      <c r="N24" s="266">
        <v>0</v>
      </c>
      <c r="O24" s="266">
        <v>0</v>
      </c>
      <c r="P24" s="268"/>
      <c r="Q24" s="265"/>
      <c r="R24" s="265"/>
      <c r="S24" s="266">
        <v>0</v>
      </c>
      <c r="T24" s="266">
        <v>0</v>
      </c>
      <c r="U24" s="268">
        <v>0</v>
      </c>
      <c r="V24" s="268">
        <v>0</v>
      </c>
      <c r="W24" s="268">
        <v>0</v>
      </c>
      <c r="X24" s="268">
        <v>0</v>
      </c>
      <c r="Y24" s="266">
        <v>0</v>
      </c>
      <c r="Z24" s="266">
        <v>0</v>
      </c>
      <c r="AA24" s="266">
        <v>0</v>
      </c>
      <c r="AB24" s="266">
        <v>0</v>
      </c>
      <c r="AC24" s="266">
        <v>0</v>
      </c>
      <c r="AD24" s="266">
        <v>0</v>
      </c>
      <c r="AE24" s="266">
        <v>18888</v>
      </c>
      <c r="AF24" s="266">
        <v>0</v>
      </c>
      <c r="AG24" s="290">
        <v>57068</v>
      </c>
      <c r="AH24" s="266">
        <v>0</v>
      </c>
      <c r="AI24" s="266">
        <v>0</v>
      </c>
      <c r="AJ24" s="291">
        <v>19692</v>
      </c>
      <c r="AK24" s="266">
        <v>0</v>
      </c>
      <c r="AL24" s="290">
        <v>19807</v>
      </c>
      <c r="AM24" s="262">
        <v>19800</v>
      </c>
      <c r="AN24" s="262">
        <v>19800</v>
      </c>
      <c r="AO24" s="262">
        <v>79083</v>
      </c>
      <c r="AP24" s="262">
        <v>79083</v>
      </c>
      <c r="AQ24" s="262">
        <v>79083</v>
      </c>
      <c r="AR24" s="266">
        <v>0</v>
      </c>
      <c r="AS24" s="266">
        <v>0</v>
      </c>
      <c r="AT24" s="266">
        <v>0</v>
      </c>
      <c r="AU24" s="311" t="s">
        <v>346</v>
      </c>
      <c r="AV24" s="262">
        <v>12113</v>
      </c>
      <c r="AW24" s="330">
        <v>0</v>
      </c>
      <c r="AX24" s="330">
        <v>0</v>
      </c>
      <c r="AY24" s="330">
        <v>0</v>
      </c>
      <c r="AZ24" s="311" t="s">
        <v>346</v>
      </c>
      <c r="BA24" s="266">
        <v>0</v>
      </c>
      <c r="BB24" s="322">
        <v>0</v>
      </c>
      <c r="BC24" s="322">
        <v>0</v>
      </c>
      <c r="BD24" s="322">
        <v>0</v>
      </c>
      <c r="BE24" s="311" t="s">
        <v>346</v>
      </c>
      <c r="BF24" s="311" t="s">
        <v>346</v>
      </c>
      <c r="BG24" s="322">
        <v>0</v>
      </c>
      <c r="BH24" s="322">
        <v>0</v>
      </c>
    </row>
    <row r="25" spans="2:60" s="263" customFormat="1">
      <c r="B25" s="22" t="s">
        <v>134</v>
      </c>
      <c r="E25" s="264" t="s">
        <v>220</v>
      </c>
      <c r="F25" s="268">
        <v>0</v>
      </c>
      <c r="G25" s="268">
        <v>0</v>
      </c>
      <c r="H25" s="268">
        <v>0</v>
      </c>
      <c r="I25" s="266">
        <v>0</v>
      </c>
      <c r="J25" s="266">
        <v>0</v>
      </c>
      <c r="K25" s="266">
        <v>0</v>
      </c>
      <c r="L25" s="266">
        <v>0</v>
      </c>
      <c r="M25" s="266">
        <v>0</v>
      </c>
      <c r="N25" s="266">
        <v>0</v>
      </c>
      <c r="O25" s="266">
        <v>0</v>
      </c>
      <c r="P25" s="268">
        <v>0</v>
      </c>
      <c r="Q25" s="265">
        <v>215.20699999999999</v>
      </c>
      <c r="R25" s="265">
        <v>9716.4709999999995</v>
      </c>
      <c r="S25" s="266">
        <v>0</v>
      </c>
      <c r="T25" s="265">
        <v>711</v>
      </c>
      <c r="U25" s="268">
        <v>0</v>
      </c>
      <c r="V25" s="265">
        <v>2091.0120000000002</v>
      </c>
      <c r="W25" s="265">
        <v>2280.663</v>
      </c>
      <c r="X25" s="266">
        <v>0</v>
      </c>
      <c r="Y25" s="265">
        <v>2291</v>
      </c>
      <c r="Z25" s="266">
        <v>0</v>
      </c>
      <c r="AA25" s="266">
        <v>0</v>
      </c>
      <c r="AB25" s="266">
        <v>0</v>
      </c>
      <c r="AC25" s="266">
        <v>0</v>
      </c>
      <c r="AD25" s="266">
        <v>0</v>
      </c>
      <c r="AE25" s="269">
        <v>0</v>
      </c>
      <c r="AF25" s="266">
        <v>0</v>
      </c>
      <c r="AG25" s="268">
        <v>0</v>
      </c>
      <c r="AH25" s="266">
        <v>0</v>
      </c>
      <c r="AI25" s="266">
        <v>0</v>
      </c>
      <c r="AJ25" s="269">
        <v>0</v>
      </c>
      <c r="AK25" s="266">
        <v>0</v>
      </c>
      <c r="AL25" s="266">
        <v>0</v>
      </c>
      <c r="AM25" s="266">
        <v>0</v>
      </c>
      <c r="AN25" s="266">
        <v>0</v>
      </c>
      <c r="AO25" s="266">
        <v>0</v>
      </c>
      <c r="AP25" s="266">
        <v>0</v>
      </c>
      <c r="AQ25" s="266">
        <v>0</v>
      </c>
      <c r="AR25" s="266">
        <v>0</v>
      </c>
      <c r="AS25" s="266">
        <v>0</v>
      </c>
      <c r="AT25" s="266">
        <v>0</v>
      </c>
      <c r="AU25" s="311" t="s">
        <v>346</v>
      </c>
      <c r="AV25" s="266">
        <v>0</v>
      </c>
      <c r="AW25" s="330">
        <v>0</v>
      </c>
      <c r="AX25" s="330">
        <v>0</v>
      </c>
      <c r="AY25" s="330">
        <v>0</v>
      </c>
      <c r="AZ25" s="311" t="s">
        <v>346</v>
      </c>
      <c r="BA25" s="266">
        <v>0</v>
      </c>
      <c r="BB25" s="322">
        <v>0</v>
      </c>
      <c r="BC25" s="322">
        <v>0</v>
      </c>
      <c r="BD25" s="322">
        <v>0</v>
      </c>
      <c r="BE25" s="311" t="s">
        <v>346</v>
      </c>
      <c r="BF25" s="311" t="s">
        <v>346</v>
      </c>
      <c r="BG25" s="322">
        <v>0</v>
      </c>
      <c r="BH25" s="322">
        <v>0</v>
      </c>
    </row>
    <row r="26" spans="2:60" s="263" customFormat="1">
      <c r="B26" s="22" t="s">
        <v>314</v>
      </c>
      <c r="E26" s="264" t="s">
        <v>220</v>
      </c>
      <c r="F26" s="268">
        <v>0</v>
      </c>
      <c r="G26" s="268">
        <v>0</v>
      </c>
      <c r="H26" s="268">
        <v>0</v>
      </c>
      <c r="I26" s="266">
        <v>0</v>
      </c>
      <c r="J26" s="266">
        <v>0</v>
      </c>
      <c r="K26" s="266">
        <v>0</v>
      </c>
      <c r="L26" s="266">
        <v>0</v>
      </c>
      <c r="M26" s="266">
        <v>0</v>
      </c>
      <c r="N26" s="266">
        <v>0</v>
      </c>
      <c r="O26" s="266">
        <v>0</v>
      </c>
      <c r="P26" s="266">
        <v>0</v>
      </c>
      <c r="Q26" s="266">
        <v>0</v>
      </c>
      <c r="R26" s="266">
        <v>0</v>
      </c>
      <c r="S26" s="266">
        <v>0</v>
      </c>
      <c r="T26" s="266">
        <v>0</v>
      </c>
      <c r="U26" s="268">
        <v>0</v>
      </c>
      <c r="V26" s="268">
        <v>0</v>
      </c>
      <c r="W26" s="268">
        <v>0</v>
      </c>
      <c r="X26" s="268">
        <v>0</v>
      </c>
      <c r="Y26" s="266">
        <v>0</v>
      </c>
      <c r="Z26" s="266">
        <v>0</v>
      </c>
      <c r="AA26" s="266">
        <v>0</v>
      </c>
      <c r="AB26" s="266">
        <v>0</v>
      </c>
      <c r="AC26" s="266">
        <v>0</v>
      </c>
      <c r="AD26" s="266">
        <v>0</v>
      </c>
      <c r="AE26" s="269">
        <v>0</v>
      </c>
      <c r="AF26" s="266">
        <v>0</v>
      </c>
      <c r="AG26" s="268">
        <v>0</v>
      </c>
      <c r="AH26" s="267">
        <v>38000</v>
      </c>
      <c r="AI26" s="267">
        <v>38000</v>
      </c>
      <c r="AJ26" s="267">
        <v>38000</v>
      </c>
      <c r="AK26" s="266">
        <v>0</v>
      </c>
      <c r="AL26" s="268">
        <v>30654</v>
      </c>
      <c r="AM26" s="266">
        <v>0</v>
      </c>
      <c r="AN26" s="266">
        <v>0</v>
      </c>
      <c r="AO26" s="266">
        <v>0</v>
      </c>
      <c r="AP26" s="266">
        <v>64</v>
      </c>
      <c r="AQ26" s="266">
        <v>64</v>
      </c>
      <c r="AR26" s="266">
        <v>0</v>
      </c>
      <c r="AS26" s="266">
        <v>0</v>
      </c>
      <c r="AT26" s="266">
        <v>0</v>
      </c>
      <c r="AU26" s="311" t="s">
        <v>346</v>
      </c>
      <c r="AV26" s="266">
        <v>0</v>
      </c>
      <c r="AW26" s="330">
        <v>0</v>
      </c>
      <c r="AX26" s="330">
        <v>0</v>
      </c>
      <c r="AY26" s="330">
        <v>0</v>
      </c>
      <c r="AZ26" s="311" t="s">
        <v>346</v>
      </c>
      <c r="BA26" s="266">
        <v>0</v>
      </c>
      <c r="BB26" s="322">
        <v>0</v>
      </c>
      <c r="BC26" s="322">
        <v>0</v>
      </c>
      <c r="BD26" s="322">
        <v>0</v>
      </c>
      <c r="BE26" s="311" t="s">
        <v>346</v>
      </c>
      <c r="BF26" s="311" t="s">
        <v>346</v>
      </c>
      <c r="BG26" s="322">
        <v>0</v>
      </c>
      <c r="BH26" s="322">
        <v>0</v>
      </c>
    </row>
    <row r="27" spans="2:60" s="263" customFormat="1">
      <c r="B27" s="22" t="s">
        <v>270</v>
      </c>
      <c r="E27" s="264" t="s">
        <v>220</v>
      </c>
      <c r="F27" s="268">
        <v>0</v>
      </c>
      <c r="G27" s="268">
        <v>0</v>
      </c>
      <c r="H27" s="268">
        <v>0</v>
      </c>
      <c r="I27" s="266">
        <v>0</v>
      </c>
      <c r="J27" s="265">
        <v>9342.1980000000003</v>
      </c>
      <c r="K27" s="266">
        <v>0</v>
      </c>
      <c r="L27" s="266">
        <v>0</v>
      </c>
      <c r="M27" s="266">
        <v>0</v>
      </c>
      <c r="N27" s="266">
        <v>0</v>
      </c>
      <c r="O27" s="265">
        <v>5503.3789999999999</v>
      </c>
      <c r="P27" s="265">
        <v>-14686.162</v>
      </c>
      <c r="Q27" s="265">
        <v>-14686.162</v>
      </c>
      <c r="R27" s="265">
        <v>-14686.162</v>
      </c>
      <c r="S27" s="266">
        <v>0</v>
      </c>
      <c r="T27" s="265">
        <v>-14845</v>
      </c>
      <c r="U27" s="268">
        <v>0</v>
      </c>
      <c r="V27" s="268">
        <v>0</v>
      </c>
      <c r="W27" s="268">
        <v>0</v>
      </c>
      <c r="X27" s="266">
        <v>0</v>
      </c>
      <c r="Y27" s="266">
        <v>0</v>
      </c>
      <c r="Z27" s="266">
        <v>0</v>
      </c>
      <c r="AA27" s="266">
        <v>0</v>
      </c>
      <c r="AB27" s="266">
        <v>0</v>
      </c>
      <c r="AC27" s="266">
        <v>0</v>
      </c>
      <c r="AD27" s="266">
        <v>0</v>
      </c>
      <c r="AE27" s="269">
        <v>0</v>
      </c>
      <c r="AF27" s="266">
        <v>0</v>
      </c>
      <c r="AG27" s="268">
        <v>0</v>
      </c>
      <c r="AH27" s="266">
        <v>0</v>
      </c>
      <c r="AI27" s="266">
        <v>0</v>
      </c>
      <c r="AJ27" s="266">
        <v>0</v>
      </c>
      <c r="AK27" s="266">
        <v>0</v>
      </c>
      <c r="AL27" s="266">
        <v>0</v>
      </c>
      <c r="AM27" s="266">
        <v>0</v>
      </c>
      <c r="AN27" s="266">
        <v>0</v>
      </c>
      <c r="AO27" s="266">
        <v>0</v>
      </c>
      <c r="AP27" s="266">
        <v>0</v>
      </c>
      <c r="AQ27" s="266">
        <v>0</v>
      </c>
      <c r="AR27" s="266">
        <v>0</v>
      </c>
      <c r="AS27" s="266">
        <v>0</v>
      </c>
      <c r="AT27" s="266">
        <v>0</v>
      </c>
      <c r="AU27" s="311" t="s">
        <v>346</v>
      </c>
      <c r="AV27" s="266">
        <v>0</v>
      </c>
      <c r="AW27" s="330">
        <v>0</v>
      </c>
      <c r="AX27" s="330">
        <v>0</v>
      </c>
      <c r="AY27" s="330">
        <v>0</v>
      </c>
      <c r="AZ27" s="311" t="s">
        <v>346</v>
      </c>
      <c r="BA27" s="266">
        <v>0</v>
      </c>
      <c r="BB27" s="322">
        <v>0</v>
      </c>
      <c r="BC27" s="322">
        <v>0</v>
      </c>
      <c r="BD27" s="322">
        <v>0</v>
      </c>
      <c r="BE27" s="311" t="s">
        <v>346</v>
      </c>
      <c r="BF27" s="311" t="s">
        <v>346</v>
      </c>
      <c r="BG27" s="322">
        <v>0</v>
      </c>
      <c r="BH27" s="322">
        <v>0</v>
      </c>
    </row>
    <row r="28" spans="2:60" s="263" customFormat="1">
      <c r="B28" s="22" t="s">
        <v>271</v>
      </c>
      <c r="E28" s="264" t="s">
        <v>220</v>
      </c>
      <c r="F28" s="268">
        <v>0</v>
      </c>
      <c r="G28" s="268">
        <v>0</v>
      </c>
      <c r="H28" s="268">
        <v>0</v>
      </c>
      <c r="I28" s="266">
        <v>0</v>
      </c>
      <c r="J28" s="265">
        <v>51548.508000000002</v>
      </c>
      <c r="K28" s="266">
        <v>0</v>
      </c>
      <c r="L28" s="265">
        <v>6936.3230000000003</v>
      </c>
      <c r="M28" s="265">
        <v>-13361.794</v>
      </c>
      <c r="N28" s="266">
        <v>0</v>
      </c>
      <c r="O28" s="265">
        <v>-3417.616</v>
      </c>
      <c r="P28" s="268">
        <v>0</v>
      </c>
      <c r="Q28" s="265">
        <v>-26414.367999999999</v>
      </c>
      <c r="R28" s="265">
        <v>-26414.366999999998</v>
      </c>
      <c r="S28" s="266">
        <v>0</v>
      </c>
      <c r="T28" s="265">
        <v>-24158</v>
      </c>
      <c r="U28" s="265">
        <v>-27.29</v>
      </c>
      <c r="V28" s="265">
        <v>1125.8040000000001</v>
      </c>
      <c r="W28" s="265">
        <v>-794.95500000000004</v>
      </c>
      <c r="X28" s="266">
        <v>0</v>
      </c>
      <c r="Y28" s="265">
        <v>4215</v>
      </c>
      <c r="Z28" s="266">
        <v>0</v>
      </c>
      <c r="AA28" s="266">
        <v>0</v>
      </c>
      <c r="AB28" s="266">
        <v>11008.476000000001</v>
      </c>
      <c r="AC28" s="266">
        <v>0</v>
      </c>
      <c r="AD28" s="267">
        <v>15165</v>
      </c>
      <c r="AE28" s="270">
        <v>0</v>
      </c>
      <c r="AF28" s="266">
        <v>0</v>
      </c>
      <c r="AG28" s="267">
        <v>15703</v>
      </c>
      <c r="AH28" s="266">
        <v>0</v>
      </c>
      <c r="AI28" s="266">
        <v>0</v>
      </c>
      <c r="AJ28" s="269">
        <v>0</v>
      </c>
      <c r="AK28" s="266">
        <v>0</v>
      </c>
      <c r="AL28" s="266">
        <v>6435</v>
      </c>
      <c r="AM28" s="266">
        <v>0</v>
      </c>
      <c r="AN28" s="266">
        <v>0</v>
      </c>
      <c r="AO28" s="266">
        <v>0</v>
      </c>
      <c r="AP28" s="266">
        <v>-5144</v>
      </c>
      <c r="AQ28" s="266">
        <v>-5144</v>
      </c>
      <c r="AR28" s="266">
        <v>0</v>
      </c>
      <c r="AS28" s="266">
        <v>0</v>
      </c>
      <c r="AT28" s="266">
        <v>0</v>
      </c>
      <c r="AU28" s="311" t="s">
        <v>346</v>
      </c>
      <c r="AV28" s="266">
        <v>-1942</v>
      </c>
      <c r="AW28" s="330">
        <v>0</v>
      </c>
      <c r="AX28" s="330">
        <v>0</v>
      </c>
      <c r="AY28" s="330">
        <v>0</v>
      </c>
      <c r="AZ28" s="311" t="s">
        <v>346</v>
      </c>
      <c r="BA28" s="266">
        <v>-282</v>
      </c>
      <c r="BB28" s="322">
        <v>0</v>
      </c>
      <c r="BC28" s="322">
        <v>0</v>
      </c>
      <c r="BD28" s="322">
        <v>0</v>
      </c>
      <c r="BE28" s="311" t="s">
        <v>346</v>
      </c>
      <c r="BF28" s="266">
        <v>7063</v>
      </c>
      <c r="BG28" s="322">
        <v>0</v>
      </c>
      <c r="BH28" s="322">
        <v>0</v>
      </c>
    </row>
    <row r="29" spans="2:60" s="263" customFormat="1">
      <c r="B29" s="22" t="s">
        <v>272</v>
      </c>
      <c r="E29" s="264" t="s">
        <v>220</v>
      </c>
      <c r="F29" s="268">
        <v>0</v>
      </c>
      <c r="G29" s="268">
        <v>0</v>
      </c>
      <c r="H29" s="268">
        <v>0</v>
      </c>
      <c r="I29" s="266">
        <v>0</v>
      </c>
      <c r="J29" s="266">
        <v>0</v>
      </c>
      <c r="K29" s="266">
        <v>0</v>
      </c>
      <c r="L29" s="266">
        <v>0</v>
      </c>
      <c r="M29" s="266">
        <v>0</v>
      </c>
      <c r="N29" s="266">
        <v>0</v>
      </c>
      <c r="O29" s="266">
        <v>0</v>
      </c>
      <c r="P29" s="268">
        <v>0</v>
      </c>
      <c r="Q29" s="268">
        <v>0</v>
      </c>
      <c r="R29" s="268">
        <v>0</v>
      </c>
      <c r="S29" s="266">
        <v>0</v>
      </c>
      <c r="T29" s="265">
        <v>7923</v>
      </c>
      <c r="U29" s="268">
        <v>0</v>
      </c>
      <c r="V29" s="268">
        <v>0</v>
      </c>
      <c r="W29" s="268">
        <v>0</v>
      </c>
      <c r="X29" s="266">
        <v>0</v>
      </c>
      <c r="Y29" s="266">
        <v>0</v>
      </c>
      <c r="Z29" s="266">
        <v>0</v>
      </c>
      <c r="AA29" s="266">
        <v>0</v>
      </c>
      <c r="AB29" s="266">
        <v>0</v>
      </c>
      <c r="AC29" s="266">
        <v>0</v>
      </c>
      <c r="AD29" s="267"/>
      <c r="AE29" s="270">
        <v>0</v>
      </c>
      <c r="AF29" s="266">
        <v>0</v>
      </c>
      <c r="AG29" s="266">
        <v>0</v>
      </c>
      <c r="AH29" s="266">
        <v>0</v>
      </c>
      <c r="AI29" s="266">
        <v>0</v>
      </c>
      <c r="AJ29" s="269">
        <v>0</v>
      </c>
      <c r="AK29" s="266">
        <v>0</v>
      </c>
      <c r="AL29" s="266">
        <v>0</v>
      </c>
      <c r="AM29" s="266">
        <v>0</v>
      </c>
      <c r="AN29" s="266">
        <v>0</v>
      </c>
      <c r="AO29" s="266">
        <v>0</v>
      </c>
      <c r="AP29" s="266">
        <v>0</v>
      </c>
      <c r="AQ29" s="266">
        <v>0</v>
      </c>
      <c r="AR29" s="266">
        <v>0</v>
      </c>
      <c r="AS29" s="266">
        <v>0</v>
      </c>
      <c r="AT29" s="266">
        <v>0</v>
      </c>
      <c r="AU29" s="311" t="s">
        <v>346</v>
      </c>
      <c r="AV29" s="266">
        <v>0</v>
      </c>
      <c r="AW29" s="330">
        <v>0</v>
      </c>
      <c r="AX29" s="330">
        <v>0</v>
      </c>
      <c r="AY29" s="330">
        <v>0</v>
      </c>
      <c r="AZ29" s="311" t="s">
        <v>346</v>
      </c>
      <c r="BA29" s="266">
        <v>0</v>
      </c>
      <c r="BB29" s="322">
        <v>0</v>
      </c>
      <c r="BC29" s="322">
        <v>0</v>
      </c>
      <c r="BD29" s="322">
        <v>0</v>
      </c>
      <c r="BE29" s="311" t="s">
        <v>346</v>
      </c>
      <c r="BF29" s="311" t="s">
        <v>346</v>
      </c>
      <c r="BG29" s="322">
        <v>0</v>
      </c>
      <c r="BH29" s="322">
        <v>0</v>
      </c>
    </row>
    <row r="30" spans="2:60" s="263" customFormat="1">
      <c r="B30" s="22" t="s">
        <v>93</v>
      </c>
      <c r="E30" s="264" t="s">
        <v>220</v>
      </c>
      <c r="F30" s="268">
        <v>0</v>
      </c>
      <c r="G30" s="268">
        <v>0</v>
      </c>
      <c r="H30" s="265">
        <v>11025.735000000001</v>
      </c>
      <c r="I30" s="266">
        <v>0</v>
      </c>
      <c r="J30" s="265">
        <v>10969.791999999999</v>
      </c>
      <c r="K30" s="266">
        <v>0</v>
      </c>
      <c r="L30" s="266">
        <v>0</v>
      </c>
      <c r="M30" s="266">
        <v>0</v>
      </c>
      <c r="N30" s="266">
        <v>0</v>
      </c>
      <c r="O30" s="265">
        <v>1346.4469999999999</v>
      </c>
      <c r="P30" s="268">
        <v>0</v>
      </c>
      <c r="Q30" s="268">
        <v>0</v>
      </c>
      <c r="R30" s="268">
        <v>0</v>
      </c>
      <c r="S30" s="266">
        <v>0</v>
      </c>
      <c r="T30" s="266">
        <v>0</v>
      </c>
      <c r="U30" s="268">
        <v>0</v>
      </c>
      <c r="V30" s="268">
        <v>0</v>
      </c>
      <c r="W30" s="268">
        <v>0</v>
      </c>
      <c r="X30" s="266">
        <v>0</v>
      </c>
      <c r="Y30" s="266">
        <v>0</v>
      </c>
      <c r="Z30" s="266">
        <v>0</v>
      </c>
      <c r="AA30" s="266">
        <v>0</v>
      </c>
      <c r="AB30" s="266">
        <v>0</v>
      </c>
      <c r="AC30" s="266">
        <v>0</v>
      </c>
      <c r="AD30" s="268">
        <v>0</v>
      </c>
      <c r="AE30" s="270">
        <v>0</v>
      </c>
      <c r="AF30" s="266">
        <v>0</v>
      </c>
      <c r="AG30" s="268">
        <v>0</v>
      </c>
      <c r="AH30" s="266">
        <v>0</v>
      </c>
      <c r="AI30" s="266">
        <v>0</v>
      </c>
      <c r="AJ30" s="269">
        <v>0</v>
      </c>
      <c r="AK30" s="266">
        <v>0</v>
      </c>
      <c r="AL30" s="266">
        <v>0</v>
      </c>
      <c r="AM30" s="266">
        <v>0</v>
      </c>
      <c r="AN30" s="266">
        <v>0</v>
      </c>
      <c r="AO30" s="266">
        <v>0</v>
      </c>
      <c r="AP30" s="266">
        <v>0</v>
      </c>
      <c r="AQ30" s="266">
        <v>0</v>
      </c>
      <c r="AR30" s="266">
        <v>0</v>
      </c>
      <c r="AS30" s="266">
        <v>0</v>
      </c>
      <c r="AT30" s="266">
        <v>0</v>
      </c>
      <c r="AU30" s="311" t="s">
        <v>346</v>
      </c>
      <c r="AV30" s="266">
        <v>0</v>
      </c>
      <c r="AW30" s="330">
        <v>0</v>
      </c>
      <c r="AX30" s="330">
        <v>0</v>
      </c>
      <c r="AY30" s="330">
        <v>0</v>
      </c>
      <c r="AZ30" s="311" t="s">
        <v>346</v>
      </c>
      <c r="BA30" s="266">
        <v>0</v>
      </c>
      <c r="BB30" s="322">
        <v>0</v>
      </c>
      <c r="BC30" s="322">
        <v>0</v>
      </c>
      <c r="BD30" s="322">
        <v>0</v>
      </c>
      <c r="BE30" s="311" t="s">
        <v>346</v>
      </c>
      <c r="BF30" s="311" t="s">
        <v>346</v>
      </c>
      <c r="BG30" s="322">
        <v>0</v>
      </c>
      <c r="BH30" s="322">
        <v>0</v>
      </c>
    </row>
    <row r="31" spans="2:60" s="263" customFormat="1">
      <c r="B31" s="22" t="s">
        <v>273</v>
      </c>
      <c r="E31" s="264" t="s">
        <v>220</v>
      </c>
      <c r="F31" s="268">
        <v>0</v>
      </c>
      <c r="G31" s="268">
        <v>0</v>
      </c>
      <c r="H31" s="268">
        <v>0</v>
      </c>
      <c r="I31" s="266">
        <v>0</v>
      </c>
      <c r="J31" s="265">
        <v>85.744</v>
      </c>
      <c r="K31" s="266">
        <v>0</v>
      </c>
      <c r="L31" s="266">
        <v>0</v>
      </c>
      <c r="M31" s="266">
        <v>0</v>
      </c>
      <c r="N31" s="266">
        <v>0</v>
      </c>
      <c r="O31" s="265">
        <v>92.600999999999999</v>
      </c>
      <c r="P31" s="268">
        <v>0</v>
      </c>
      <c r="Q31" s="268">
        <v>0</v>
      </c>
      <c r="R31" s="268">
        <v>0</v>
      </c>
      <c r="S31" s="266">
        <v>0</v>
      </c>
      <c r="T31" s="268">
        <v>68</v>
      </c>
      <c r="U31" s="268">
        <v>0</v>
      </c>
      <c r="V31" s="268">
        <v>0</v>
      </c>
      <c r="W31" s="268">
        <v>0</v>
      </c>
      <c r="X31" s="266">
        <v>0</v>
      </c>
      <c r="Y31" s="268">
        <v>168</v>
      </c>
      <c r="Z31" s="267">
        <v>3.7360000000000002</v>
      </c>
      <c r="AA31" s="266">
        <v>0</v>
      </c>
      <c r="AB31" s="266">
        <v>3.7360000000000002</v>
      </c>
      <c r="AC31" s="266">
        <v>0</v>
      </c>
      <c r="AD31" s="267">
        <v>4</v>
      </c>
      <c r="AE31" s="270">
        <v>0</v>
      </c>
      <c r="AF31" s="266">
        <v>0</v>
      </c>
      <c r="AG31" s="268">
        <v>0</v>
      </c>
      <c r="AH31" s="266">
        <v>0</v>
      </c>
      <c r="AI31" s="266">
        <v>0</v>
      </c>
      <c r="AJ31" s="269">
        <v>0</v>
      </c>
      <c r="AK31" s="266">
        <v>0</v>
      </c>
      <c r="AL31" s="266">
        <v>0</v>
      </c>
      <c r="AM31" s="266">
        <v>0</v>
      </c>
      <c r="AN31" s="266">
        <v>0</v>
      </c>
      <c r="AO31" s="266">
        <v>0</v>
      </c>
      <c r="AP31" s="266">
        <v>0</v>
      </c>
      <c r="AQ31" s="266">
        <v>0</v>
      </c>
      <c r="AR31" s="266">
        <v>0</v>
      </c>
      <c r="AS31" s="266">
        <v>0</v>
      </c>
      <c r="AT31" s="266">
        <v>0</v>
      </c>
      <c r="AU31" s="311" t="s">
        <v>346</v>
      </c>
      <c r="AV31" s="266">
        <v>0</v>
      </c>
      <c r="AW31" s="330">
        <v>0</v>
      </c>
      <c r="AX31" s="330">
        <v>0</v>
      </c>
      <c r="AY31" s="330">
        <v>0</v>
      </c>
      <c r="AZ31" s="311" t="s">
        <v>346</v>
      </c>
      <c r="BA31" s="266">
        <v>0</v>
      </c>
      <c r="BB31" s="322">
        <v>96</v>
      </c>
      <c r="BC31" s="322">
        <v>0</v>
      </c>
      <c r="BD31" s="322">
        <v>0</v>
      </c>
      <c r="BE31" s="311" t="s">
        <v>346</v>
      </c>
      <c r="BF31" s="311" t="s">
        <v>346</v>
      </c>
      <c r="BG31" s="322">
        <v>0</v>
      </c>
      <c r="BH31" s="322">
        <v>0</v>
      </c>
    </row>
    <row r="32" spans="2:60" s="263" customFormat="1">
      <c r="B32" s="22" t="s">
        <v>104</v>
      </c>
      <c r="E32" s="264" t="s">
        <v>220</v>
      </c>
      <c r="F32" s="268">
        <v>0</v>
      </c>
      <c r="G32" s="268">
        <v>0</v>
      </c>
      <c r="H32" s="268">
        <v>0</v>
      </c>
      <c r="I32" s="266">
        <v>0</v>
      </c>
      <c r="J32" s="265">
        <v>6151.2340000000004</v>
      </c>
      <c r="K32" s="266">
        <v>0</v>
      </c>
      <c r="L32" s="266">
        <v>0</v>
      </c>
      <c r="M32" s="266">
        <v>0</v>
      </c>
      <c r="N32" s="266">
        <v>0</v>
      </c>
      <c r="O32" s="266">
        <v>0</v>
      </c>
      <c r="P32" s="268">
        <v>0</v>
      </c>
      <c r="Q32" s="268">
        <v>0</v>
      </c>
      <c r="R32" s="268">
        <v>0</v>
      </c>
      <c r="S32" s="266">
        <v>0</v>
      </c>
      <c r="T32" s="266">
        <v>0</v>
      </c>
      <c r="U32" s="268">
        <v>0</v>
      </c>
      <c r="V32" s="268">
        <v>0</v>
      </c>
      <c r="W32" s="268">
        <v>0</v>
      </c>
      <c r="X32" s="266">
        <v>0</v>
      </c>
      <c r="Y32" s="266">
        <v>0</v>
      </c>
      <c r="Z32" s="266">
        <v>0</v>
      </c>
      <c r="AA32" s="266">
        <v>0</v>
      </c>
      <c r="AB32" s="266">
        <v>0</v>
      </c>
      <c r="AC32" s="266">
        <v>0</v>
      </c>
      <c r="AD32" s="268">
        <v>0</v>
      </c>
      <c r="AE32" s="270">
        <v>0</v>
      </c>
      <c r="AF32" s="266">
        <v>0</v>
      </c>
      <c r="AG32" s="268">
        <v>0</v>
      </c>
      <c r="AH32" s="266">
        <v>0</v>
      </c>
      <c r="AI32" s="266">
        <v>0</v>
      </c>
      <c r="AJ32" s="269">
        <v>0</v>
      </c>
      <c r="AK32" s="266">
        <v>0</v>
      </c>
      <c r="AL32" s="266">
        <v>0</v>
      </c>
      <c r="AM32" s="266">
        <v>0</v>
      </c>
      <c r="AN32" s="266">
        <v>-2674</v>
      </c>
      <c r="AO32" s="266">
        <v>-19835</v>
      </c>
      <c r="AP32" s="266">
        <v>-19835</v>
      </c>
      <c r="AQ32" s="266">
        <v>-19835</v>
      </c>
      <c r="AR32" s="266">
        <v>0</v>
      </c>
      <c r="AS32" s="266">
        <v>0</v>
      </c>
      <c r="AT32" s="266">
        <v>0</v>
      </c>
      <c r="AU32" s="311" t="s">
        <v>346</v>
      </c>
      <c r="AV32" s="266">
        <v>0</v>
      </c>
      <c r="AW32" s="330">
        <v>0</v>
      </c>
      <c r="AX32" s="330">
        <v>0</v>
      </c>
      <c r="AY32" s="330">
        <v>0</v>
      </c>
      <c r="AZ32" s="311" t="s">
        <v>346</v>
      </c>
      <c r="BA32" s="266">
        <v>90</v>
      </c>
      <c r="BB32" s="322">
        <v>0</v>
      </c>
      <c r="BC32" s="322">
        <v>0</v>
      </c>
      <c r="BD32" s="322">
        <v>0</v>
      </c>
      <c r="BE32" s="311" t="s">
        <v>346</v>
      </c>
      <c r="BF32" s="266">
        <v>1928</v>
      </c>
      <c r="BG32" s="322">
        <v>0</v>
      </c>
      <c r="BH32" s="322">
        <v>0</v>
      </c>
    </row>
    <row r="33" spans="2:60" s="263" customFormat="1">
      <c r="B33" s="22" t="s">
        <v>105</v>
      </c>
      <c r="E33" s="264" t="s">
        <v>220</v>
      </c>
      <c r="F33" s="268">
        <v>0</v>
      </c>
      <c r="G33" s="268">
        <v>0</v>
      </c>
      <c r="H33" s="268">
        <v>0</v>
      </c>
      <c r="I33" s="266">
        <v>0</v>
      </c>
      <c r="J33" s="266">
        <v>0</v>
      </c>
      <c r="K33" s="265">
        <v>42.786999999999999</v>
      </c>
      <c r="L33" s="266">
        <v>0</v>
      </c>
      <c r="M33" s="266">
        <v>0</v>
      </c>
      <c r="N33" s="266">
        <v>0</v>
      </c>
      <c r="O33" s="266">
        <v>0</v>
      </c>
      <c r="P33" s="268">
        <v>0</v>
      </c>
      <c r="Q33" s="268">
        <v>0</v>
      </c>
      <c r="R33" s="268">
        <v>0</v>
      </c>
      <c r="S33" s="266">
        <v>0</v>
      </c>
      <c r="T33" s="266">
        <v>0</v>
      </c>
      <c r="U33" s="268">
        <v>0</v>
      </c>
      <c r="V33" s="268">
        <v>0</v>
      </c>
      <c r="W33" s="268">
        <v>0</v>
      </c>
      <c r="X33" s="266">
        <v>0</v>
      </c>
      <c r="Y33" s="266">
        <v>0</v>
      </c>
      <c r="Z33" s="266">
        <v>0</v>
      </c>
      <c r="AA33" s="266">
        <v>0</v>
      </c>
      <c r="AB33" s="266">
        <v>0</v>
      </c>
      <c r="AC33" s="266">
        <v>0</v>
      </c>
      <c r="AD33" s="268">
        <v>0</v>
      </c>
      <c r="AE33" s="270">
        <v>0</v>
      </c>
      <c r="AF33" s="266">
        <v>0</v>
      </c>
      <c r="AG33" s="268">
        <v>0</v>
      </c>
      <c r="AH33" s="266">
        <v>0</v>
      </c>
      <c r="AI33" s="266">
        <v>0</v>
      </c>
      <c r="AJ33" s="269">
        <v>0</v>
      </c>
      <c r="AK33" s="266">
        <v>0</v>
      </c>
      <c r="AL33" s="266">
        <v>0</v>
      </c>
      <c r="AM33" s="266">
        <v>0</v>
      </c>
      <c r="AN33" s="266">
        <v>0</v>
      </c>
      <c r="AO33" s="266">
        <v>0</v>
      </c>
      <c r="AP33" s="266">
        <v>0</v>
      </c>
      <c r="AQ33" s="266">
        <v>0</v>
      </c>
      <c r="AR33" s="266">
        <v>0</v>
      </c>
      <c r="AS33" s="266">
        <v>0</v>
      </c>
      <c r="AT33" s="266">
        <v>0</v>
      </c>
      <c r="AU33" s="311" t="s">
        <v>346</v>
      </c>
      <c r="AV33" s="266">
        <v>0</v>
      </c>
      <c r="AW33" s="330">
        <v>0</v>
      </c>
      <c r="AX33" s="330">
        <v>0</v>
      </c>
      <c r="AY33" s="330">
        <v>0</v>
      </c>
      <c r="AZ33" s="311" t="s">
        <v>346</v>
      </c>
      <c r="BA33" s="266">
        <v>0</v>
      </c>
      <c r="BB33" s="322">
        <v>0</v>
      </c>
      <c r="BC33" s="322">
        <v>0</v>
      </c>
      <c r="BD33" s="322">
        <v>0</v>
      </c>
      <c r="BE33" s="311" t="s">
        <v>346</v>
      </c>
      <c r="BF33" s="311" t="s">
        <v>346</v>
      </c>
      <c r="BG33" s="322">
        <v>0</v>
      </c>
      <c r="BH33" s="322">
        <v>0</v>
      </c>
    </row>
    <row r="34" spans="2:60" s="263" customFormat="1">
      <c r="B34" s="22" t="s">
        <v>106</v>
      </c>
      <c r="E34" s="264" t="s">
        <v>220</v>
      </c>
      <c r="F34" s="268">
        <v>0</v>
      </c>
      <c r="G34" s="268">
        <v>0</v>
      </c>
      <c r="H34" s="268">
        <v>0</v>
      </c>
      <c r="I34" s="266">
        <v>0</v>
      </c>
      <c r="J34" s="266">
        <v>0</v>
      </c>
      <c r="K34" s="266">
        <v>0</v>
      </c>
      <c r="L34" s="265">
        <v>-9.5489999999999995</v>
      </c>
      <c r="M34" s="265">
        <v>-9.5500000000000007</v>
      </c>
      <c r="N34" s="266">
        <v>0</v>
      </c>
      <c r="O34" s="265">
        <v>-9.5500000000000007</v>
      </c>
      <c r="P34" s="268">
        <v>0</v>
      </c>
      <c r="Q34" s="268">
        <v>0</v>
      </c>
      <c r="R34" s="268">
        <v>0</v>
      </c>
      <c r="S34" s="266">
        <v>0</v>
      </c>
      <c r="T34" s="266">
        <v>0</v>
      </c>
      <c r="U34" s="268">
        <v>0</v>
      </c>
      <c r="V34" s="268">
        <v>0</v>
      </c>
      <c r="W34" s="268">
        <v>0</v>
      </c>
      <c r="X34" s="266">
        <v>0</v>
      </c>
      <c r="Y34" s="266">
        <v>0</v>
      </c>
      <c r="Z34" s="266">
        <v>0</v>
      </c>
      <c r="AA34" s="266">
        <v>0</v>
      </c>
      <c r="AB34" s="266">
        <v>0</v>
      </c>
      <c r="AC34" s="266">
        <v>0</v>
      </c>
      <c r="AD34" s="268">
        <v>0</v>
      </c>
      <c r="AE34" s="270">
        <v>0</v>
      </c>
      <c r="AF34" s="266">
        <v>0</v>
      </c>
      <c r="AG34" s="268">
        <v>0</v>
      </c>
      <c r="AH34" s="266">
        <v>0</v>
      </c>
      <c r="AI34" s="266">
        <v>0</v>
      </c>
      <c r="AJ34" s="269">
        <v>0</v>
      </c>
      <c r="AK34" s="266">
        <v>0</v>
      </c>
      <c r="AL34" s="266">
        <v>0</v>
      </c>
      <c r="AM34" s="266">
        <v>0</v>
      </c>
      <c r="AN34" s="266">
        <v>0</v>
      </c>
      <c r="AO34" s="266">
        <v>0</v>
      </c>
      <c r="AP34" s="266">
        <v>0</v>
      </c>
      <c r="AQ34" s="266">
        <v>0</v>
      </c>
      <c r="AR34" s="266">
        <v>0</v>
      </c>
      <c r="AS34" s="266">
        <v>0</v>
      </c>
      <c r="AT34" s="266">
        <v>0</v>
      </c>
      <c r="AU34" s="311" t="s">
        <v>346</v>
      </c>
      <c r="AV34" s="266">
        <v>0</v>
      </c>
      <c r="AW34" s="330">
        <v>0</v>
      </c>
      <c r="AX34" s="330">
        <v>0</v>
      </c>
      <c r="AY34" s="330">
        <v>0</v>
      </c>
      <c r="AZ34" s="311" t="s">
        <v>346</v>
      </c>
      <c r="BA34" s="266">
        <v>0</v>
      </c>
      <c r="BB34" s="322">
        <v>0</v>
      </c>
      <c r="BC34" s="322">
        <v>0</v>
      </c>
      <c r="BD34" s="322">
        <v>0</v>
      </c>
      <c r="BE34" s="311" t="s">
        <v>346</v>
      </c>
      <c r="BF34" s="311" t="s">
        <v>346</v>
      </c>
      <c r="BG34" s="322">
        <v>0</v>
      </c>
      <c r="BH34" s="322">
        <v>0</v>
      </c>
    </row>
    <row r="35" spans="2:60" s="263" customFormat="1">
      <c r="B35" s="22" t="s">
        <v>107</v>
      </c>
      <c r="E35" s="264" t="s">
        <v>220</v>
      </c>
      <c r="F35" s="268">
        <v>0</v>
      </c>
      <c r="G35" s="268">
        <v>0</v>
      </c>
      <c r="H35" s="268">
        <v>0</v>
      </c>
      <c r="I35" s="266">
        <v>0</v>
      </c>
      <c r="J35" s="266">
        <v>0</v>
      </c>
      <c r="K35" s="266">
        <v>0</v>
      </c>
      <c r="L35" s="266">
        <v>0</v>
      </c>
      <c r="M35" s="266">
        <v>0</v>
      </c>
      <c r="N35" s="266">
        <v>0</v>
      </c>
      <c r="O35" s="266">
        <v>0</v>
      </c>
      <c r="P35" s="268">
        <v>0</v>
      </c>
      <c r="Q35" s="268">
        <v>0</v>
      </c>
      <c r="R35" s="268">
        <v>0</v>
      </c>
      <c r="S35" s="266">
        <v>0</v>
      </c>
      <c r="T35" s="266">
        <v>0</v>
      </c>
      <c r="U35" s="268">
        <v>0</v>
      </c>
      <c r="V35" s="268">
        <v>0</v>
      </c>
      <c r="W35" s="268">
        <v>0</v>
      </c>
      <c r="X35" s="266">
        <v>0</v>
      </c>
      <c r="Y35" s="266">
        <v>0</v>
      </c>
      <c r="Z35" s="266">
        <v>0</v>
      </c>
      <c r="AA35" s="266">
        <v>0</v>
      </c>
      <c r="AB35" s="266">
        <v>0</v>
      </c>
      <c r="AC35" s="266">
        <v>0</v>
      </c>
      <c r="AD35" s="268">
        <v>0</v>
      </c>
      <c r="AE35" s="270">
        <v>0</v>
      </c>
      <c r="AF35" s="266">
        <v>0</v>
      </c>
      <c r="AG35" s="268">
        <v>0</v>
      </c>
      <c r="AH35" s="266">
        <v>0</v>
      </c>
      <c r="AI35" s="266">
        <v>0</v>
      </c>
      <c r="AJ35" s="269">
        <v>0</v>
      </c>
      <c r="AK35" s="266">
        <v>0</v>
      </c>
      <c r="AL35" s="266">
        <v>0</v>
      </c>
      <c r="AM35" s="266">
        <v>0</v>
      </c>
      <c r="AN35" s="266">
        <v>0</v>
      </c>
      <c r="AO35" s="266">
        <v>0</v>
      </c>
      <c r="AP35" s="266">
        <v>0</v>
      </c>
      <c r="AQ35" s="266">
        <v>0</v>
      </c>
      <c r="AR35" s="266">
        <v>0</v>
      </c>
      <c r="AS35" s="266">
        <v>0</v>
      </c>
      <c r="AT35" s="266">
        <v>0</v>
      </c>
      <c r="AU35" s="311" t="s">
        <v>346</v>
      </c>
      <c r="AV35" s="266">
        <v>0</v>
      </c>
      <c r="AW35" s="330">
        <v>0</v>
      </c>
      <c r="AX35" s="330">
        <v>0</v>
      </c>
      <c r="AY35" s="330">
        <v>0</v>
      </c>
      <c r="AZ35" s="311" t="s">
        <v>346</v>
      </c>
      <c r="BA35" s="266">
        <v>0</v>
      </c>
      <c r="BB35" s="322">
        <v>0</v>
      </c>
      <c r="BC35" s="322">
        <v>0</v>
      </c>
      <c r="BD35" s="322">
        <v>0</v>
      </c>
      <c r="BE35" s="311" t="s">
        <v>346</v>
      </c>
      <c r="BF35" s="311" t="s">
        <v>346</v>
      </c>
      <c r="BG35" s="322">
        <v>0</v>
      </c>
      <c r="BH35" s="322">
        <v>0</v>
      </c>
    </row>
    <row r="36" spans="2:60" s="263" customFormat="1">
      <c r="B36" s="263" t="s">
        <v>223</v>
      </c>
      <c r="E36" s="264" t="s">
        <v>220</v>
      </c>
      <c r="F36" s="268">
        <v>0</v>
      </c>
      <c r="G36" s="268">
        <v>0</v>
      </c>
      <c r="H36" s="268">
        <v>0</v>
      </c>
      <c r="I36" s="266">
        <v>0</v>
      </c>
      <c r="J36" s="266">
        <v>0</v>
      </c>
      <c r="K36" s="266">
        <v>0</v>
      </c>
      <c r="L36" s="266">
        <v>0</v>
      </c>
      <c r="M36" s="266">
        <v>0</v>
      </c>
      <c r="N36" s="266">
        <v>0</v>
      </c>
      <c r="O36" s="266">
        <v>0</v>
      </c>
      <c r="P36" s="268">
        <v>0</v>
      </c>
      <c r="Q36" s="268">
        <v>0</v>
      </c>
      <c r="R36" s="268">
        <v>0</v>
      </c>
      <c r="S36" s="266">
        <v>0</v>
      </c>
      <c r="T36" s="266">
        <v>0</v>
      </c>
      <c r="U36" s="268">
        <v>0</v>
      </c>
      <c r="V36" s="268">
        <v>0</v>
      </c>
      <c r="W36" s="268">
        <v>0</v>
      </c>
      <c r="X36" s="266">
        <v>0</v>
      </c>
      <c r="Y36" s="266">
        <v>0</v>
      </c>
      <c r="Z36" s="265">
        <v>-2364.2130000000002</v>
      </c>
      <c r="AA36" s="266">
        <v>0</v>
      </c>
      <c r="AB36" s="266">
        <v>0</v>
      </c>
      <c r="AC36" s="266">
        <v>0</v>
      </c>
      <c r="AD36" s="268">
        <v>0</v>
      </c>
      <c r="AE36" s="270">
        <v>0</v>
      </c>
      <c r="AF36" s="266">
        <v>0</v>
      </c>
      <c r="AG36" s="268">
        <v>0</v>
      </c>
      <c r="AH36" s="266">
        <v>0</v>
      </c>
      <c r="AI36" s="266">
        <v>0</v>
      </c>
      <c r="AJ36" s="269">
        <v>0</v>
      </c>
      <c r="AK36" s="266">
        <v>0</v>
      </c>
      <c r="AL36" s="266">
        <v>0</v>
      </c>
      <c r="AM36" s="266">
        <v>0</v>
      </c>
      <c r="AN36" s="266">
        <v>0</v>
      </c>
      <c r="AO36" s="266">
        <v>0</v>
      </c>
      <c r="AP36" s="266">
        <v>0</v>
      </c>
      <c r="AQ36" s="266">
        <v>0</v>
      </c>
      <c r="AR36" s="266">
        <v>0</v>
      </c>
      <c r="AS36" s="266">
        <v>0</v>
      </c>
      <c r="AT36" s="266">
        <v>0</v>
      </c>
      <c r="AU36" s="311" t="s">
        <v>346</v>
      </c>
      <c r="AV36" s="266">
        <v>0</v>
      </c>
      <c r="AW36" s="330">
        <v>0</v>
      </c>
      <c r="AX36" s="330">
        <v>0</v>
      </c>
      <c r="AY36" s="330">
        <v>0</v>
      </c>
      <c r="AZ36" s="311" t="s">
        <v>346</v>
      </c>
      <c r="BA36" s="266">
        <v>0</v>
      </c>
      <c r="BB36" s="322">
        <v>0</v>
      </c>
      <c r="BC36" s="322">
        <v>0</v>
      </c>
      <c r="BD36" s="322">
        <v>0</v>
      </c>
      <c r="BE36" s="311" t="s">
        <v>346</v>
      </c>
      <c r="BF36" s="311" t="s">
        <v>346</v>
      </c>
      <c r="BG36" s="322">
        <v>0</v>
      </c>
      <c r="BH36" s="322">
        <v>0</v>
      </c>
    </row>
    <row r="37" spans="2:60" s="263" customFormat="1">
      <c r="B37" s="263" t="s">
        <v>274</v>
      </c>
      <c r="E37" s="264" t="s">
        <v>220</v>
      </c>
      <c r="F37" s="268">
        <v>0</v>
      </c>
      <c r="G37" s="268">
        <v>0</v>
      </c>
      <c r="H37" s="268">
        <v>0</v>
      </c>
      <c r="I37" s="266">
        <v>0</v>
      </c>
      <c r="J37" s="266">
        <v>0</v>
      </c>
      <c r="K37" s="266">
        <v>0</v>
      </c>
      <c r="L37" s="266">
        <v>0</v>
      </c>
      <c r="M37" s="266">
        <v>0</v>
      </c>
      <c r="N37" s="266">
        <v>0</v>
      </c>
      <c r="O37" s="266">
        <v>0</v>
      </c>
      <c r="P37" s="268">
        <v>0</v>
      </c>
      <c r="Q37" s="265">
        <v>-78775</v>
      </c>
      <c r="R37" s="265">
        <v>-161871.304</v>
      </c>
      <c r="S37" s="266">
        <v>0</v>
      </c>
      <c r="T37" s="265">
        <v>-244559</v>
      </c>
      <c r="U37" s="268">
        <v>0</v>
      </c>
      <c r="V37" s="265">
        <v>-163265</v>
      </c>
      <c r="W37" s="265">
        <v>-252382.802</v>
      </c>
      <c r="X37" s="266">
        <v>0</v>
      </c>
      <c r="Y37" s="265">
        <v>-344274</v>
      </c>
      <c r="Z37" s="265">
        <v>-153937.88800000001</v>
      </c>
      <c r="AA37" s="265">
        <v>-164112</v>
      </c>
      <c r="AB37" s="265">
        <v>-477122</v>
      </c>
      <c r="AC37" s="265">
        <v>-471466</v>
      </c>
      <c r="AD37" s="265">
        <v>-716368</v>
      </c>
      <c r="AE37" s="265">
        <v>-712125</v>
      </c>
      <c r="AF37" s="266">
        <v>0</v>
      </c>
      <c r="AG37" s="265">
        <v>-864450</v>
      </c>
      <c r="AH37" s="266">
        <v>0</v>
      </c>
      <c r="AI37" s="266">
        <v>0</v>
      </c>
      <c r="AJ37" s="269">
        <v>0</v>
      </c>
      <c r="AK37" s="266">
        <v>0</v>
      </c>
      <c r="AL37" s="266">
        <v>0</v>
      </c>
      <c r="AM37" s="266">
        <v>0</v>
      </c>
      <c r="AN37" s="266">
        <v>0</v>
      </c>
      <c r="AO37" s="266">
        <v>0</v>
      </c>
      <c r="AP37" s="266">
        <v>0</v>
      </c>
      <c r="AQ37" s="266">
        <v>0</v>
      </c>
      <c r="AR37" s="266">
        <v>0</v>
      </c>
      <c r="AS37" s="266">
        <v>0</v>
      </c>
      <c r="AT37" s="266">
        <v>0</v>
      </c>
      <c r="AU37" s="311" t="s">
        <v>346</v>
      </c>
      <c r="AV37" s="266">
        <v>0</v>
      </c>
      <c r="AW37" s="330">
        <v>0</v>
      </c>
      <c r="AX37" s="330">
        <v>0</v>
      </c>
      <c r="AY37" s="330">
        <v>0</v>
      </c>
      <c r="AZ37" s="311" t="s">
        <v>346</v>
      </c>
      <c r="BA37" s="266">
        <v>0</v>
      </c>
      <c r="BB37" s="322">
        <v>0</v>
      </c>
      <c r="BC37" s="322">
        <v>0</v>
      </c>
      <c r="BD37" s="322">
        <v>0</v>
      </c>
      <c r="BE37" s="311" t="s">
        <v>346</v>
      </c>
      <c r="BF37" s="311" t="s">
        <v>346</v>
      </c>
      <c r="BG37" s="322">
        <v>0</v>
      </c>
      <c r="BH37" s="322">
        <v>0</v>
      </c>
    </row>
    <row r="38" spans="2:60" s="22" customFormat="1">
      <c r="B38" s="22" t="s">
        <v>275</v>
      </c>
      <c r="E38" s="113" t="s">
        <v>220</v>
      </c>
      <c r="F38" s="171">
        <v>10409.82</v>
      </c>
      <c r="G38" s="171">
        <v>23584.424999999999</v>
      </c>
      <c r="H38" s="171">
        <v>66316.447</v>
      </c>
      <c r="I38" s="266">
        <v>0</v>
      </c>
      <c r="J38" s="171">
        <v>111172.893</v>
      </c>
      <c r="K38" s="171">
        <v>7899.973</v>
      </c>
      <c r="L38" s="171">
        <v>6131.0169999999998</v>
      </c>
      <c r="M38" s="171">
        <v>12344.036</v>
      </c>
      <c r="N38" s="266">
        <v>0</v>
      </c>
      <c r="O38" s="171">
        <v>30588.190999999999</v>
      </c>
      <c r="P38" s="171">
        <v>-1892.3530000000001</v>
      </c>
      <c r="Q38" s="171">
        <v>4369.8360000000002</v>
      </c>
      <c r="R38" s="171">
        <v>9886.7860000000001</v>
      </c>
      <c r="S38" s="236">
        <v>0</v>
      </c>
      <c r="T38" s="171">
        <v>-9896</v>
      </c>
      <c r="U38" s="171">
        <v>4158.2150000000001</v>
      </c>
      <c r="V38" s="171">
        <v>20409.982</v>
      </c>
      <c r="W38" s="171">
        <v>59493.701000000001</v>
      </c>
      <c r="X38" s="236">
        <v>0</v>
      </c>
      <c r="Y38" s="171">
        <v>6711</v>
      </c>
      <c r="Z38" s="171">
        <v>-4468.1639999999998</v>
      </c>
      <c r="AA38" s="171">
        <v>-10277</v>
      </c>
      <c r="AB38" s="171">
        <v>-4232.59</v>
      </c>
      <c r="AC38" s="171">
        <v>-29520</v>
      </c>
      <c r="AD38" s="171">
        <v>8275</v>
      </c>
      <c r="AE38" s="171">
        <v>-32653</v>
      </c>
      <c r="AF38" s="236">
        <v>0</v>
      </c>
      <c r="AG38" s="171">
        <v>2967</v>
      </c>
      <c r="AH38" s="171">
        <v>17102</v>
      </c>
      <c r="AI38" s="171">
        <v>4775</v>
      </c>
      <c r="AJ38" s="171">
        <v>6658</v>
      </c>
      <c r="AK38" s="236">
        <v>0</v>
      </c>
      <c r="AL38" s="236">
        <v>-43174</v>
      </c>
      <c r="AM38" s="171">
        <v>-2463</v>
      </c>
      <c r="AN38" s="171">
        <v>-6270</v>
      </c>
      <c r="AO38" s="171">
        <v>-16332</v>
      </c>
      <c r="AP38" s="171" t="s">
        <v>358</v>
      </c>
      <c r="AQ38" s="171">
        <v>-140318</v>
      </c>
      <c r="AR38" s="171">
        <v>6117</v>
      </c>
      <c r="AS38" s="171">
        <v>20193</v>
      </c>
      <c r="AT38" s="171">
        <v>63937</v>
      </c>
      <c r="AU38" s="326" t="s">
        <v>346</v>
      </c>
      <c r="AV38" s="171">
        <v>78603</v>
      </c>
      <c r="AW38" s="171">
        <v>-5592</v>
      </c>
      <c r="AX38" s="171">
        <v>-16788</v>
      </c>
      <c r="AY38" s="171">
        <v>-10335</v>
      </c>
      <c r="AZ38" s="311" t="s">
        <v>346</v>
      </c>
      <c r="BA38" s="266">
        <v>-6158</v>
      </c>
      <c r="BB38" s="322">
        <v>-9163</v>
      </c>
      <c r="BC38" s="322">
        <v>1257</v>
      </c>
      <c r="BD38" s="322">
        <v>-6125</v>
      </c>
      <c r="BE38" s="311" t="s">
        <v>346</v>
      </c>
      <c r="BF38" s="266">
        <v>-15912</v>
      </c>
      <c r="BG38" s="266">
        <v>-3425</v>
      </c>
      <c r="BH38" s="266">
        <v>5458</v>
      </c>
    </row>
    <row r="39" spans="2:60" s="263" customFormat="1">
      <c r="B39" s="263" t="s">
        <v>315</v>
      </c>
      <c r="E39" s="264" t="s">
        <v>220</v>
      </c>
      <c r="F39" s="265">
        <v>-3165.7570000000001</v>
      </c>
      <c r="G39" s="265">
        <v>-950.95500000000004</v>
      </c>
      <c r="H39" s="265">
        <v>-698.69100000000003</v>
      </c>
      <c r="I39" s="266">
        <v>0</v>
      </c>
      <c r="J39" s="265">
        <v>-4484.5600000000004</v>
      </c>
      <c r="K39" s="265">
        <v>808.47500000000002</v>
      </c>
      <c r="L39" s="265">
        <v>389.13600000000002</v>
      </c>
      <c r="M39" s="265">
        <v>1058.502</v>
      </c>
      <c r="N39" s="266">
        <v>0</v>
      </c>
      <c r="O39" s="265">
        <v>5318.1719999999996</v>
      </c>
      <c r="P39" s="265">
        <v>693.29399999999998</v>
      </c>
      <c r="Q39" s="265">
        <v>1129.867</v>
      </c>
      <c r="R39" s="265">
        <v>1860.8420000000001</v>
      </c>
      <c r="S39" s="266">
        <v>0</v>
      </c>
      <c r="T39" s="265">
        <v>345</v>
      </c>
      <c r="U39" s="265">
        <v>145.483</v>
      </c>
      <c r="V39" s="265">
        <v>762.55200000000002</v>
      </c>
      <c r="W39" s="265">
        <v>940.20600000000002</v>
      </c>
      <c r="X39" s="266">
        <v>0</v>
      </c>
      <c r="Y39" s="265">
        <v>4339.4809999999998</v>
      </c>
      <c r="Z39" s="265">
        <v>-2667</v>
      </c>
      <c r="AA39" s="265">
        <v>-2667</v>
      </c>
      <c r="AB39" s="265">
        <v>-3056</v>
      </c>
      <c r="AC39" s="265">
        <v>-3056</v>
      </c>
      <c r="AD39" s="265">
        <v>-8579</v>
      </c>
      <c r="AE39" s="266">
        <v>-1840</v>
      </c>
      <c r="AF39" s="266">
        <v>0</v>
      </c>
      <c r="AG39" s="265">
        <v>-2534</v>
      </c>
      <c r="AH39" s="265">
        <v>5371</v>
      </c>
      <c r="AI39" s="265">
        <v>-2365</v>
      </c>
      <c r="AJ39" s="267">
        <v>-2173</v>
      </c>
      <c r="AK39" s="266">
        <v>0</v>
      </c>
      <c r="AL39" s="266">
        <v>357</v>
      </c>
      <c r="AM39" s="265">
        <v>1573</v>
      </c>
      <c r="AN39" s="265">
        <v>3377</v>
      </c>
      <c r="AO39" s="265">
        <v>1760</v>
      </c>
      <c r="AP39" s="265">
        <v>4091</v>
      </c>
      <c r="AQ39" s="265">
        <v>4091</v>
      </c>
      <c r="AR39" s="265">
        <v>12</v>
      </c>
      <c r="AS39" s="265">
        <v>8976</v>
      </c>
      <c r="AT39" s="171">
        <v>10705</v>
      </c>
      <c r="AU39" s="326" t="s">
        <v>346</v>
      </c>
      <c r="AV39" s="265">
        <v>4236</v>
      </c>
      <c r="AW39" s="171">
        <v>-11</v>
      </c>
      <c r="AX39" s="171">
        <v>5213</v>
      </c>
      <c r="AY39" s="311" t="s">
        <v>346</v>
      </c>
      <c r="AZ39" s="311" t="s">
        <v>346</v>
      </c>
      <c r="BA39" s="266">
        <v>0</v>
      </c>
      <c r="BB39" s="322">
        <v>-3919</v>
      </c>
      <c r="BC39" s="322">
        <v>0</v>
      </c>
      <c r="BD39" s="322">
        <v>0</v>
      </c>
      <c r="BE39" s="311" t="s">
        <v>346</v>
      </c>
      <c r="BF39" s="311" t="s">
        <v>346</v>
      </c>
      <c r="BG39" s="322">
        <v>0</v>
      </c>
      <c r="BH39" s="322">
        <v>0</v>
      </c>
    </row>
    <row r="40" spans="2:60" s="22" customFormat="1">
      <c r="B40" s="22" t="s">
        <v>276</v>
      </c>
      <c r="E40" s="113" t="s">
        <v>220</v>
      </c>
      <c r="F40" s="154">
        <v>0</v>
      </c>
      <c r="G40" s="154">
        <v>0</v>
      </c>
      <c r="H40" s="154">
        <v>0</v>
      </c>
      <c r="I40" s="266">
        <v>0</v>
      </c>
      <c r="J40" s="236">
        <v>0</v>
      </c>
      <c r="K40" s="266">
        <v>0</v>
      </c>
      <c r="L40" s="266">
        <v>0</v>
      </c>
      <c r="M40" s="266">
        <v>0</v>
      </c>
      <c r="N40" s="266">
        <v>0</v>
      </c>
      <c r="O40" s="154">
        <v>0</v>
      </c>
      <c r="P40" s="154">
        <v>0</v>
      </c>
      <c r="Q40" s="154">
        <v>0</v>
      </c>
      <c r="R40" s="154">
        <v>0</v>
      </c>
      <c r="S40" s="236">
        <v>0</v>
      </c>
      <c r="T40" s="171">
        <v>1056</v>
      </c>
      <c r="U40" s="154">
        <v>0</v>
      </c>
      <c r="V40" s="154">
        <v>0</v>
      </c>
      <c r="W40" s="154">
        <v>0</v>
      </c>
      <c r="X40" s="236">
        <v>0</v>
      </c>
      <c r="Y40" s="171">
        <v>-1489</v>
      </c>
      <c r="Z40" s="236">
        <v>0</v>
      </c>
      <c r="AA40" s="236">
        <v>0</v>
      </c>
      <c r="AB40" s="236">
        <v>11190</v>
      </c>
      <c r="AC40" s="236">
        <v>0</v>
      </c>
      <c r="AD40" s="171">
        <v>14829</v>
      </c>
      <c r="AE40" s="261">
        <v>0</v>
      </c>
      <c r="AF40" s="236">
        <v>0</v>
      </c>
      <c r="AG40" s="236">
        <v>0</v>
      </c>
      <c r="AH40" s="236">
        <v>0</v>
      </c>
      <c r="AI40" s="236">
        <v>0</v>
      </c>
      <c r="AJ40" s="262">
        <v>0</v>
      </c>
      <c r="AK40" s="236">
        <v>0</v>
      </c>
      <c r="AL40" s="236">
        <v>0</v>
      </c>
      <c r="AM40" s="266">
        <v>0</v>
      </c>
      <c r="AN40" s="266">
        <v>0</v>
      </c>
      <c r="AO40" s="266">
        <v>0</v>
      </c>
      <c r="AP40" s="266">
        <v>0</v>
      </c>
      <c r="AQ40" s="266">
        <v>0</v>
      </c>
      <c r="AR40" s="266">
        <v>0</v>
      </c>
      <c r="AS40" s="266">
        <v>0</v>
      </c>
      <c r="AT40" s="266">
        <v>0</v>
      </c>
      <c r="AU40" s="311" t="s">
        <v>346</v>
      </c>
      <c r="AV40" s="311" t="s">
        <v>346</v>
      </c>
      <c r="AW40" s="311" t="s">
        <v>346</v>
      </c>
      <c r="AX40" s="311" t="s">
        <v>346</v>
      </c>
      <c r="AY40" s="311" t="s">
        <v>346</v>
      </c>
      <c r="AZ40" s="311" t="s">
        <v>346</v>
      </c>
      <c r="BA40" s="266">
        <v>0</v>
      </c>
      <c r="BB40" s="322">
        <v>0</v>
      </c>
      <c r="BC40" s="322">
        <v>0</v>
      </c>
      <c r="BD40" s="322">
        <v>0</v>
      </c>
      <c r="BE40" s="311" t="s">
        <v>346</v>
      </c>
      <c r="BF40" s="311" t="s">
        <v>346</v>
      </c>
      <c r="BG40" s="322">
        <v>0</v>
      </c>
      <c r="BH40" s="322">
        <v>0</v>
      </c>
    </row>
    <row r="41" spans="2:60" s="263" customFormat="1">
      <c r="B41" s="263" t="s">
        <v>277</v>
      </c>
      <c r="E41" s="264" t="s">
        <v>220</v>
      </c>
      <c r="F41" s="268">
        <v>0</v>
      </c>
      <c r="G41" s="268">
        <v>0</v>
      </c>
      <c r="H41" s="268">
        <v>0</v>
      </c>
      <c r="I41" s="266">
        <v>0</v>
      </c>
      <c r="J41" s="266">
        <v>0</v>
      </c>
      <c r="K41" s="266">
        <v>0</v>
      </c>
      <c r="L41" s="266">
        <v>0</v>
      </c>
      <c r="M41" s="266">
        <v>0</v>
      </c>
      <c r="N41" s="266">
        <v>0</v>
      </c>
      <c r="O41" s="268">
        <v>0</v>
      </c>
      <c r="P41" s="268">
        <v>0</v>
      </c>
      <c r="Q41" s="268">
        <v>0</v>
      </c>
      <c r="R41" s="268">
        <v>0</v>
      </c>
      <c r="S41" s="266">
        <v>0</v>
      </c>
      <c r="T41" s="265">
        <v>-120</v>
      </c>
      <c r="U41" s="268">
        <v>0</v>
      </c>
      <c r="V41" s="268">
        <v>0</v>
      </c>
      <c r="W41" s="268">
        <v>0</v>
      </c>
      <c r="X41" s="266">
        <v>0</v>
      </c>
      <c r="Y41" s="265">
        <v>1225</v>
      </c>
      <c r="Z41" s="266">
        <v>0</v>
      </c>
      <c r="AA41" s="266">
        <v>0</v>
      </c>
      <c r="AB41" s="266">
        <v>0</v>
      </c>
      <c r="AC41" s="266">
        <v>0</v>
      </c>
      <c r="AD41" s="268">
        <v>0</v>
      </c>
      <c r="AE41" s="270">
        <v>0</v>
      </c>
      <c r="AF41" s="266">
        <v>0</v>
      </c>
      <c r="AG41" s="266">
        <v>0</v>
      </c>
      <c r="AH41" s="266">
        <v>0</v>
      </c>
      <c r="AI41" s="266">
        <v>0</v>
      </c>
      <c r="AJ41" s="269">
        <v>0</v>
      </c>
      <c r="AK41" s="266">
        <v>0</v>
      </c>
      <c r="AL41" s="266">
        <v>0</v>
      </c>
      <c r="AM41" s="266">
        <v>0</v>
      </c>
      <c r="AN41" s="266">
        <v>0</v>
      </c>
      <c r="AO41" s="266">
        <v>0</v>
      </c>
      <c r="AP41" s="266">
        <v>0</v>
      </c>
      <c r="AQ41" s="266">
        <v>0</v>
      </c>
      <c r="AR41" s="266">
        <v>0</v>
      </c>
      <c r="AS41" s="266">
        <v>0</v>
      </c>
      <c r="AT41" s="266">
        <v>0</v>
      </c>
      <c r="AU41" s="311" t="s">
        <v>346</v>
      </c>
      <c r="AV41" s="311" t="s">
        <v>346</v>
      </c>
      <c r="AW41" s="311" t="s">
        <v>346</v>
      </c>
      <c r="AX41" s="311" t="s">
        <v>346</v>
      </c>
      <c r="AY41" s="311" t="s">
        <v>346</v>
      </c>
      <c r="AZ41" s="311" t="s">
        <v>346</v>
      </c>
      <c r="BA41" s="266">
        <v>0</v>
      </c>
      <c r="BB41" s="322">
        <v>0</v>
      </c>
      <c r="BC41" s="322">
        <v>0</v>
      </c>
      <c r="BD41" s="322">
        <v>0</v>
      </c>
      <c r="BE41" s="311" t="s">
        <v>346</v>
      </c>
      <c r="BF41" s="311" t="s">
        <v>346</v>
      </c>
      <c r="BG41" s="322">
        <v>0</v>
      </c>
      <c r="BH41" s="322">
        <v>0</v>
      </c>
    </row>
    <row r="42" spans="2:60" s="263" customFormat="1">
      <c r="B42" s="263" t="s">
        <v>108</v>
      </c>
      <c r="E42" s="264" t="s">
        <v>220</v>
      </c>
      <c r="F42" s="268">
        <v>0</v>
      </c>
      <c r="G42" s="268">
        <v>0</v>
      </c>
      <c r="H42" s="268">
        <v>0</v>
      </c>
      <c r="I42" s="266">
        <v>0</v>
      </c>
      <c r="J42" s="265">
        <v>1589.6279999999999</v>
      </c>
      <c r="K42" s="266">
        <v>0</v>
      </c>
      <c r="L42" s="265">
        <v>1347.56</v>
      </c>
      <c r="M42" s="265">
        <v>1347.56</v>
      </c>
      <c r="N42" s="266">
        <v>0</v>
      </c>
      <c r="O42" s="265">
        <v>1347.558</v>
      </c>
      <c r="P42" s="265">
        <v>-4.2949999999999999</v>
      </c>
      <c r="Q42" s="265">
        <v>-12.678000000000001</v>
      </c>
      <c r="R42" s="265">
        <v>-12.678000000000001</v>
      </c>
      <c r="S42" s="266">
        <v>0</v>
      </c>
      <c r="T42" s="268">
        <v>0</v>
      </c>
      <c r="U42" s="268">
        <v>0</v>
      </c>
      <c r="V42" s="268">
        <v>0</v>
      </c>
      <c r="W42" s="268">
        <v>0</v>
      </c>
      <c r="X42" s="266">
        <v>0</v>
      </c>
      <c r="Y42" s="268">
        <v>0</v>
      </c>
      <c r="Z42" s="266">
        <v>0</v>
      </c>
      <c r="AA42" s="266">
        <v>0</v>
      </c>
      <c r="AB42" s="266">
        <v>0</v>
      </c>
      <c r="AC42" s="266">
        <v>0</v>
      </c>
      <c r="AD42" s="268">
        <v>0</v>
      </c>
      <c r="AE42" s="270">
        <v>0</v>
      </c>
      <c r="AF42" s="266">
        <v>0</v>
      </c>
      <c r="AG42" s="266">
        <v>0</v>
      </c>
      <c r="AH42" s="266">
        <v>0</v>
      </c>
      <c r="AI42" s="266">
        <v>0</v>
      </c>
      <c r="AJ42" s="269">
        <v>0</v>
      </c>
      <c r="AK42" s="266">
        <v>0</v>
      </c>
      <c r="AL42" s="266">
        <v>0</v>
      </c>
      <c r="AM42" s="266">
        <v>0</v>
      </c>
      <c r="AN42" s="266">
        <v>0</v>
      </c>
      <c r="AO42" s="266">
        <v>0</v>
      </c>
      <c r="AP42" s="266">
        <v>0</v>
      </c>
      <c r="AQ42" s="266">
        <v>0</v>
      </c>
      <c r="AR42" s="266">
        <v>0</v>
      </c>
      <c r="AS42" s="266">
        <v>0</v>
      </c>
      <c r="AT42" s="266">
        <v>0</v>
      </c>
      <c r="AU42" s="311" t="s">
        <v>346</v>
      </c>
      <c r="AV42" s="311" t="s">
        <v>346</v>
      </c>
      <c r="AW42" s="311" t="s">
        <v>346</v>
      </c>
      <c r="AX42" s="311" t="s">
        <v>346</v>
      </c>
      <c r="AY42" s="311" t="s">
        <v>346</v>
      </c>
      <c r="AZ42" s="311" t="s">
        <v>346</v>
      </c>
      <c r="BA42" s="266">
        <v>0</v>
      </c>
      <c r="BB42" s="322">
        <v>0</v>
      </c>
      <c r="BC42" s="322">
        <v>0</v>
      </c>
      <c r="BD42" s="322">
        <v>0</v>
      </c>
      <c r="BE42" s="311" t="s">
        <v>346</v>
      </c>
      <c r="BF42" s="311" t="s">
        <v>346</v>
      </c>
      <c r="BG42" s="322">
        <v>0</v>
      </c>
      <c r="BH42" s="322">
        <v>0</v>
      </c>
    </row>
    <row r="43" spans="2:60" s="263" customFormat="1">
      <c r="B43" s="263" t="s">
        <v>278</v>
      </c>
      <c r="E43" s="264" t="s">
        <v>220</v>
      </c>
      <c r="F43" s="268">
        <v>0</v>
      </c>
      <c r="G43" s="268">
        <v>0</v>
      </c>
      <c r="H43" s="268">
        <v>0</v>
      </c>
      <c r="I43" s="266">
        <v>0</v>
      </c>
      <c r="J43" s="266">
        <v>0</v>
      </c>
      <c r="K43" s="266">
        <v>0</v>
      </c>
      <c r="L43" s="266">
        <v>0</v>
      </c>
      <c r="M43" s="266">
        <v>0</v>
      </c>
      <c r="N43" s="266">
        <v>0</v>
      </c>
      <c r="O43" s="268">
        <v>0</v>
      </c>
      <c r="P43" s="268">
        <v>0</v>
      </c>
      <c r="Q43" s="268">
        <v>0</v>
      </c>
      <c r="R43" s="268">
        <v>0</v>
      </c>
      <c r="S43" s="266">
        <v>0</v>
      </c>
      <c r="T43" s="268">
        <v>1188</v>
      </c>
      <c r="U43" s="268">
        <v>0</v>
      </c>
      <c r="V43" s="268">
        <v>0</v>
      </c>
      <c r="W43" s="268">
        <v>0</v>
      </c>
      <c r="X43" s="266">
        <v>0</v>
      </c>
      <c r="Y43" s="268">
        <v>0</v>
      </c>
      <c r="Z43" s="266">
        <v>0</v>
      </c>
      <c r="AA43" s="266">
        <v>0</v>
      </c>
      <c r="AB43" s="266">
        <v>0</v>
      </c>
      <c r="AC43" s="266">
        <v>0</v>
      </c>
      <c r="AD43" s="268">
        <v>0</v>
      </c>
      <c r="AE43" s="270">
        <v>0</v>
      </c>
      <c r="AF43" s="266">
        <v>0</v>
      </c>
      <c r="AG43" s="266">
        <v>0</v>
      </c>
      <c r="AH43" s="266">
        <v>0</v>
      </c>
      <c r="AI43" s="266">
        <v>0</v>
      </c>
      <c r="AJ43" s="269">
        <v>0</v>
      </c>
      <c r="AK43" s="266">
        <v>0</v>
      </c>
      <c r="AL43" s="266">
        <v>0</v>
      </c>
      <c r="AM43" s="266">
        <v>0</v>
      </c>
      <c r="AN43" s="266">
        <v>0</v>
      </c>
      <c r="AO43" s="266">
        <v>0</v>
      </c>
      <c r="AP43" s="266">
        <v>0</v>
      </c>
      <c r="AQ43" s="266">
        <v>0</v>
      </c>
      <c r="AR43" s="266">
        <v>0</v>
      </c>
      <c r="AS43" s="266">
        <v>0</v>
      </c>
      <c r="AT43" s="266">
        <v>0</v>
      </c>
      <c r="AU43" s="311" t="s">
        <v>346</v>
      </c>
      <c r="AV43" s="311" t="s">
        <v>346</v>
      </c>
      <c r="AW43" s="311" t="s">
        <v>346</v>
      </c>
      <c r="AX43" s="311" t="s">
        <v>346</v>
      </c>
      <c r="AY43" s="311" t="s">
        <v>346</v>
      </c>
      <c r="AZ43" s="311" t="s">
        <v>346</v>
      </c>
      <c r="BA43" s="266">
        <v>20320</v>
      </c>
      <c r="BB43" s="322">
        <v>0</v>
      </c>
      <c r="BC43" s="322">
        <v>0</v>
      </c>
      <c r="BD43" s="322">
        <v>0</v>
      </c>
      <c r="BE43" s="311" t="s">
        <v>346</v>
      </c>
      <c r="BF43" s="311" t="s">
        <v>346</v>
      </c>
      <c r="BG43" s="322">
        <v>0</v>
      </c>
      <c r="BH43" s="322">
        <v>0</v>
      </c>
    </row>
    <row r="44" spans="2:60" s="263" customFormat="1">
      <c r="B44" s="263" t="s">
        <v>279</v>
      </c>
      <c r="E44" s="264" t="s">
        <v>220</v>
      </c>
      <c r="F44" s="268">
        <v>0</v>
      </c>
      <c r="G44" s="268">
        <v>0</v>
      </c>
      <c r="H44" s="268">
        <v>0</v>
      </c>
      <c r="I44" s="266">
        <v>0</v>
      </c>
      <c r="J44" s="266">
        <v>0</v>
      </c>
      <c r="K44" s="266">
        <v>0</v>
      </c>
      <c r="L44" s="266">
        <v>0</v>
      </c>
      <c r="M44" s="266">
        <v>0</v>
      </c>
      <c r="N44" s="266">
        <v>0</v>
      </c>
      <c r="O44" s="268">
        <v>0</v>
      </c>
      <c r="P44" s="268">
        <v>0</v>
      </c>
      <c r="Q44" s="268">
        <v>0</v>
      </c>
      <c r="R44" s="268">
        <v>0</v>
      </c>
      <c r="S44" s="266">
        <v>0</v>
      </c>
      <c r="T44" s="268">
        <v>1381</v>
      </c>
      <c r="U44" s="268">
        <v>0</v>
      </c>
      <c r="V44" s="268">
        <v>0</v>
      </c>
      <c r="W44" s="268">
        <v>0</v>
      </c>
      <c r="X44" s="266">
        <v>0</v>
      </c>
      <c r="Y44" s="268">
        <v>1405</v>
      </c>
      <c r="Z44" s="266">
        <v>0</v>
      </c>
      <c r="AA44" s="266">
        <v>0</v>
      </c>
      <c r="AB44" s="266">
        <v>0</v>
      </c>
      <c r="AC44" s="266">
        <v>0</v>
      </c>
      <c r="AD44" s="268">
        <v>0</v>
      </c>
      <c r="AE44" s="270">
        <v>0</v>
      </c>
      <c r="AF44" s="266">
        <v>0</v>
      </c>
      <c r="AG44" s="265">
        <v>-6956</v>
      </c>
      <c r="AH44" s="266">
        <v>0</v>
      </c>
      <c r="AI44" s="266">
        <v>0</v>
      </c>
      <c r="AJ44" s="269">
        <v>0</v>
      </c>
      <c r="AK44" s="266">
        <v>0</v>
      </c>
      <c r="AL44" s="266">
        <v>6288</v>
      </c>
      <c r="AM44" s="266">
        <v>0</v>
      </c>
      <c r="AN44" s="266">
        <v>0</v>
      </c>
      <c r="AO44" s="266">
        <v>0</v>
      </c>
      <c r="AP44" s="266">
        <v>3527</v>
      </c>
      <c r="AQ44" s="266">
        <v>3527</v>
      </c>
      <c r="AR44" s="266">
        <v>0</v>
      </c>
      <c r="AS44" s="266">
        <v>0</v>
      </c>
      <c r="AT44" s="266">
        <v>0</v>
      </c>
      <c r="AU44" s="311" t="s">
        <v>346</v>
      </c>
      <c r="AV44" s="266">
        <v>122</v>
      </c>
      <c r="AW44" s="311" t="s">
        <v>346</v>
      </c>
      <c r="AX44" s="311" t="s">
        <v>346</v>
      </c>
      <c r="AY44" s="311" t="s">
        <v>346</v>
      </c>
      <c r="AZ44" s="311" t="s">
        <v>346</v>
      </c>
      <c r="BA44" s="266">
        <v>344</v>
      </c>
      <c r="BB44" s="322">
        <v>0</v>
      </c>
      <c r="BC44" s="322">
        <v>0</v>
      </c>
      <c r="BD44" s="322">
        <v>0</v>
      </c>
      <c r="BE44" s="311" t="s">
        <v>346</v>
      </c>
      <c r="BF44" s="266">
        <v>1765</v>
      </c>
      <c r="BG44" s="322">
        <v>0</v>
      </c>
      <c r="BH44" s="322">
        <v>0</v>
      </c>
    </row>
    <row r="45" spans="2:60" s="263" customFormat="1">
      <c r="B45" s="263" t="s">
        <v>280</v>
      </c>
      <c r="E45" s="264" t="s">
        <v>220</v>
      </c>
      <c r="F45" s="265">
        <v>-18898.624</v>
      </c>
      <c r="G45" s="265">
        <v>-59062.146999999997</v>
      </c>
      <c r="H45" s="265">
        <v>-166379.62</v>
      </c>
      <c r="I45" s="266">
        <v>0</v>
      </c>
      <c r="J45" s="265">
        <v>-321841.59399999998</v>
      </c>
      <c r="K45" s="265">
        <v>-7108.41</v>
      </c>
      <c r="L45" s="265">
        <v>-19399.405999999999</v>
      </c>
      <c r="M45" s="265">
        <v>-18036.222000000002</v>
      </c>
      <c r="N45" s="266">
        <v>0</v>
      </c>
      <c r="O45" s="265">
        <v>-18888.571</v>
      </c>
      <c r="P45" s="265">
        <v>32748.346000000001</v>
      </c>
      <c r="Q45" s="265">
        <v>4624.3019999999997</v>
      </c>
      <c r="R45" s="265">
        <v>-101112.19100000001</v>
      </c>
      <c r="S45" s="266">
        <v>0</v>
      </c>
      <c r="T45" s="265">
        <v>-62879</v>
      </c>
      <c r="U45" s="265">
        <v>56376.419000000002</v>
      </c>
      <c r="V45" s="265">
        <v>1231.2239999999999</v>
      </c>
      <c r="W45" s="265">
        <v>17711.237000000001</v>
      </c>
      <c r="X45" s="266">
        <v>0</v>
      </c>
      <c r="Y45" s="265">
        <v>-6061</v>
      </c>
      <c r="Z45" s="265">
        <v>-3491</v>
      </c>
      <c r="AA45" s="265">
        <v>-5311</v>
      </c>
      <c r="AB45" s="265">
        <v>696</v>
      </c>
      <c r="AC45" s="265">
        <v>-1665</v>
      </c>
      <c r="AD45" s="265">
        <v>-28909</v>
      </c>
      <c r="AE45" s="265">
        <v>5961</v>
      </c>
      <c r="AF45" s="266">
        <v>0</v>
      </c>
      <c r="AG45" s="265">
        <v>4142</v>
      </c>
      <c r="AH45" s="265">
        <v>-1249</v>
      </c>
      <c r="AI45" s="265">
        <v>-5012</v>
      </c>
      <c r="AJ45" s="265">
        <v>-49</v>
      </c>
      <c r="AK45" s="266">
        <v>0</v>
      </c>
      <c r="AL45" s="266">
        <v>45388</v>
      </c>
      <c r="AM45" s="171">
        <v>-831</v>
      </c>
      <c r="AN45" s="171">
        <v>1987</v>
      </c>
      <c r="AO45" s="171">
        <v>5432</v>
      </c>
      <c r="AP45" s="171">
        <v>-6565</v>
      </c>
      <c r="AQ45" s="171">
        <v>-6565</v>
      </c>
      <c r="AR45" s="171">
        <v>-55256</v>
      </c>
      <c r="AS45" s="171">
        <v>61439</v>
      </c>
      <c r="AT45" s="171">
        <v>8396</v>
      </c>
      <c r="AU45" s="326" t="s">
        <v>346</v>
      </c>
      <c r="AV45" s="171">
        <v>-34290</v>
      </c>
      <c r="AW45" s="171">
        <v>884</v>
      </c>
      <c r="AX45" s="171">
        <v>-20802</v>
      </c>
      <c r="AY45" s="171">
        <v>-65781</v>
      </c>
      <c r="AZ45" s="311" t="s">
        <v>346</v>
      </c>
      <c r="BA45" s="266">
        <v>-29107</v>
      </c>
      <c r="BB45" s="322">
        <v>13342</v>
      </c>
      <c r="BC45" s="322">
        <v>-35308</v>
      </c>
      <c r="BD45" s="322">
        <v>-71671</v>
      </c>
      <c r="BE45" s="311" t="s">
        <v>346</v>
      </c>
      <c r="BF45" s="266">
        <v>-184029</v>
      </c>
      <c r="BG45" s="266">
        <v>60928</v>
      </c>
      <c r="BH45" s="266">
        <v>22728</v>
      </c>
    </row>
    <row r="46" spans="2:60" s="263" customFormat="1">
      <c r="B46" s="22" t="s">
        <v>380</v>
      </c>
      <c r="E46" s="264" t="s">
        <v>220</v>
      </c>
      <c r="F46" s="311" t="s">
        <v>346</v>
      </c>
      <c r="G46" s="311" t="s">
        <v>346</v>
      </c>
      <c r="H46" s="311" t="s">
        <v>346</v>
      </c>
      <c r="I46" s="311" t="s">
        <v>346</v>
      </c>
      <c r="J46" s="311" t="s">
        <v>346</v>
      </c>
      <c r="K46" s="311" t="s">
        <v>346</v>
      </c>
      <c r="L46" s="311" t="s">
        <v>346</v>
      </c>
      <c r="M46" s="311" t="s">
        <v>346</v>
      </c>
      <c r="N46" s="311" t="s">
        <v>346</v>
      </c>
      <c r="O46" s="311" t="s">
        <v>346</v>
      </c>
      <c r="P46" s="311" t="s">
        <v>346</v>
      </c>
      <c r="Q46" s="311" t="s">
        <v>346</v>
      </c>
      <c r="R46" s="311" t="s">
        <v>346</v>
      </c>
      <c r="S46" s="311" t="s">
        <v>346</v>
      </c>
      <c r="T46" s="311" t="s">
        <v>346</v>
      </c>
      <c r="U46" s="311" t="s">
        <v>346</v>
      </c>
      <c r="V46" s="311" t="s">
        <v>346</v>
      </c>
      <c r="W46" s="311" t="s">
        <v>346</v>
      </c>
      <c r="X46" s="311" t="s">
        <v>346</v>
      </c>
      <c r="Y46" s="311" t="s">
        <v>346</v>
      </c>
      <c r="Z46" s="311" t="s">
        <v>346</v>
      </c>
      <c r="AA46" s="311" t="s">
        <v>346</v>
      </c>
      <c r="AB46" s="311" t="s">
        <v>346</v>
      </c>
      <c r="AC46" s="311" t="s">
        <v>346</v>
      </c>
      <c r="AD46" s="311" t="s">
        <v>346</v>
      </c>
      <c r="AE46" s="311" t="s">
        <v>346</v>
      </c>
      <c r="AF46" s="311" t="s">
        <v>346</v>
      </c>
      <c r="AG46" s="311" t="s">
        <v>346</v>
      </c>
      <c r="AH46" s="311" t="s">
        <v>346</v>
      </c>
      <c r="AI46" s="311" t="s">
        <v>346</v>
      </c>
      <c r="AJ46" s="311" t="s">
        <v>346</v>
      </c>
      <c r="AK46" s="311" t="s">
        <v>346</v>
      </c>
      <c r="AL46" s="311" t="s">
        <v>346</v>
      </c>
      <c r="AM46" s="311" t="s">
        <v>346</v>
      </c>
      <c r="AN46" s="311" t="s">
        <v>346</v>
      </c>
      <c r="AO46" s="311" t="s">
        <v>346</v>
      </c>
      <c r="AP46" s="311" t="s">
        <v>346</v>
      </c>
      <c r="AQ46" s="311" t="s">
        <v>346</v>
      </c>
      <c r="AR46" s="311" t="s">
        <v>346</v>
      </c>
      <c r="AS46" s="311" t="s">
        <v>346</v>
      </c>
      <c r="AT46" s="311" t="s">
        <v>346</v>
      </c>
      <c r="AU46" s="311" t="s">
        <v>346</v>
      </c>
      <c r="AV46" s="311" t="s">
        <v>346</v>
      </c>
      <c r="AW46" s="311" t="s">
        <v>346</v>
      </c>
      <c r="AX46" s="311" t="s">
        <v>346</v>
      </c>
      <c r="AY46" s="266">
        <v>912</v>
      </c>
      <c r="AZ46" s="311" t="s">
        <v>346</v>
      </c>
      <c r="BA46" s="266">
        <v>4646</v>
      </c>
      <c r="BB46" s="322">
        <v>0</v>
      </c>
      <c r="BC46" s="322">
        <v>-2708</v>
      </c>
      <c r="BD46" s="322">
        <v>-2402</v>
      </c>
      <c r="BE46" s="311" t="s">
        <v>346</v>
      </c>
      <c r="BF46" s="266">
        <v>942</v>
      </c>
      <c r="BG46" s="266">
        <v>-2464</v>
      </c>
      <c r="BH46" s="266">
        <v>-5349</v>
      </c>
    </row>
    <row r="47" spans="2:60" s="263" customFormat="1">
      <c r="B47" s="263" t="s">
        <v>316</v>
      </c>
      <c r="E47" s="264" t="s">
        <v>220</v>
      </c>
      <c r="F47" s="268">
        <v>0</v>
      </c>
      <c r="G47" s="268">
        <v>0</v>
      </c>
      <c r="H47" s="268">
        <v>0</v>
      </c>
      <c r="I47" s="266">
        <v>0</v>
      </c>
      <c r="J47" s="266">
        <v>0</v>
      </c>
      <c r="K47" s="266">
        <v>0</v>
      </c>
      <c r="L47" s="266">
        <v>0</v>
      </c>
      <c r="M47" s="266">
        <v>0</v>
      </c>
      <c r="N47" s="266">
        <v>0</v>
      </c>
      <c r="O47" s="268">
        <v>0</v>
      </c>
      <c r="P47" s="268">
        <v>0</v>
      </c>
      <c r="Q47" s="268">
        <v>0</v>
      </c>
      <c r="R47" s="268">
        <v>0</v>
      </c>
      <c r="S47" s="266"/>
      <c r="T47" s="266">
        <v>0</v>
      </c>
      <c r="U47" s="268">
        <v>0</v>
      </c>
      <c r="V47" s="268">
        <v>0</v>
      </c>
      <c r="W47" s="268">
        <v>0</v>
      </c>
      <c r="X47" s="266">
        <v>0</v>
      </c>
      <c r="Y47" s="266">
        <v>0</v>
      </c>
      <c r="Z47" s="266">
        <v>0</v>
      </c>
      <c r="AA47" s="265">
        <v>3066</v>
      </c>
      <c r="AB47" s="266">
        <v>0</v>
      </c>
      <c r="AC47" s="265">
        <v>28748</v>
      </c>
      <c r="AD47" s="268">
        <v>0</v>
      </c>
      <c r="AE47" s="265">
        <v>31955</v>
      </c>
      <c r="AF47" s="266">
        <v>0</v>
      </c>
      <c r="AG47" s="266">
        <v>13</v>
      </c>
      <c r="AH47" s="266">
        <v>3818</v>
      </c>
      <c r="AI47" s="266">
        <v>11489</v>
      </c>
      <c r="AJ47" s="269">
        <v>12950</v>
      </c>
      <c r="AK47" s="266">
        <v>0</v>
      </c>
      <c r="AL47" s="266">
        <v>317</v>
      </c>
      <c r="AM47" s="262">
        <v>1167</v>
      </c>
      <c r="AN47" s="262">
        <v>6039</v>
      </c>
      <c r="AO47" s="262">
        <v>7867</v>
      </c>
      <c r="AP47" s="262">
        <v>427</v>
      </c>
      <c r="AQ47" s="262">
        <v>427</v>
      </c>
      <c r="AR47" s="262">
        <v>1281</v>
      </c>
      <c r="AS47" s="262">
        <v>2844</v>
      </c>
      <c r="AT47" s="171">
        <v>7984</v>
      </c>
      <c r="AU47" s="326" t="s">
        <v>346</v>
      </c>
      <c r="AV47" s="311" t="s">
        <v>346</v>
      </c>
      <c r="AW47" s="171">
        <v>244</v>
      </c>
      <c r="AX47" s="171">
        <v>3215</v>
      </c>
      <c r="AY47" s="171">
        <v>8884</v>
      </c>
      <c r="AZ47" s="311" t="s">
        <v>346</v>
      </c>
      <c r="BA47" s="266">
        <v>0</v>
      </c>
      <c r="BB47" s="322">
        <v>6037</v>
      </c>
      <c r="BC47" s="322">
        <v>7342</v>
      </c>
      <c r="BD47" s="322">
        <v>5592</v>
      </c>
      <c r="BE47" s="311" t="s">
        <v>346</v>
      </c>
      <c r="BF47" s="311" t="s">
        <v>346</v>
      </c>
      <c r="BG47" s="266">
        <v>5119</v>
      </c>
      <c r="BH47" s="266">
        <v>8805</v>
      </c>
    </row>
    <row r="48" spans="2:60" s="263" customFormat="1">
      <c r="B48" s="263" t="s">
        <v>343</v>
      </c>
      <c r="E48" s="264" t="s">
        <v>220</v>
      </c>
      <c r="F48" s="268">
        <v>0</v>
      </c>
      <c r="G48" s="268">
        <v>0</v>
      </c>
      <c r="H48" s="268">
        <v>0</v>
      </c>
      <c r="I48" s="266">
        <v>0</v>
      </c>
      <c r="J48" s="266">
        <v>0</v>
      </c>
      <c r="K48" s="266">
        <v>0</v>
      </c>
      <c r="L48" s="266">
        <v>0</v>
      </c>
      <c r="M48" s="266">
        <v>0</v>
      </c>
      <c r="N48" s="266">
        <v>0</v>
      </c>
      <c r="O48" s="268">
        <v>0</v>
      </c>
      <c r="P48" s="268">
        <v>0</v>
      </c>
      <c r="Q48" s="268">
        <v>0</v>
      </c>
      <c r="R48" s="268">
        <v>0</v>
      </c>
      <c r="S48" s="266">
        <v>0</v>
      </c>
      <c r="T48" s="266">
        <v>0</v>
      </c>
      <c r="U48" s="268">
        <v>0</v>
      </c>
      <c r="V48" s="268">
        <v>0</v>
      </c>
      <c r="W48" s="268">
        <v>0</v>
      </c>
      <c r="X48" s="266">
        <v>0</v>
      </c>
      <c r="Y48" s="266">
        <v>3031</v>
      </c>
      <c r="Z48" s="266">
        <v>0</v>
      </c>
      <c r="AA48" s="266">
        <v>0</v>
      </c>
      <c r="AB48" s="266">
        <v>0</v>
      </c>
      <c r="AC48" s="266">
        <v>0</v>
      </c>
      <c r="AD48" s="268">
        <v>0</v>
      </c>
      <c r="AE48" s="266">
        <v>0</v>
      </c>
      <c r="AF48" s="266">
        <v>0</v>
      </c>
      <c r="AG48" s="266">
        <v>6910</v>
      </c>
      <c r="AH48" s="266">
        <v>0</v>
      </c>
      <c r="AI48" s="266">
        <v>0</v>
      </c>
      <c r="AJ48" s="266">
        <v>0</v>
      </c>
      <c r="AK48" s="266">
        <v>0</v>
      </c>
      <c r="AL48" s="266">
        <v>4528</v>
      </c>
      <c r="AM48" s="262">
        <v>0</v>
      </c>
      <c r="AN48" s="266">
        <v>0</v>
      </c>
      <c r="AO48" s="266">
        <v>0</v>
      </c>
      <c r="AP48" s="262">
        <v>2599</v>
      </c>
      <c r="AQ48" s="262">
        <v>2599</v>
      </c>
      <c r="AR48" s="266">
        <v>0</v>
      </c>
      <c r="AS48" s="266">
        <v>0</v>
      </c>
      <c r="AT48" s="266">
        <v>0</v>
      </c>
      <c r="AU48" s="311" t="s">
        <v>346</v>
      </c>
      <c r="AV48" s="262">
        <v>2582</v>
      </c>
      <c r="AW48" s="311" t="s">
        <v>346</v>
      </c>
      <c r="AX48" s="311" t="s">
        <v>346</v>
      </c>
      <c r="AY48" s="311" t="s">
        <v>346</v>
      </c>
      <c r="AZ48" s="311" t="s">
        <v>346</v>
      </c>
      <c r="BA48" s="266">
        <v>5811</v>
      </c>
      <c r="BB48" s="322">
        <v>0</v>
      </c>
      <c r="BC48" s="322">
        <v>0</v>
      </c>
      <c r="BD48" s="322">
        <v>1075</v>
      </c>
      <c r="BE48" s="311" t="s">
        <v>346</v>
      </c>
      <c r="BF48" s="266">
        <v>1237</v>
      </c>
      <c r="BG48" s="311" t="s">
        <v>346</v>
      </c>
      <c r="BH48" s="266">
        <v>0</v>
      </c>
    </row>
    <row r="49" spans="2:60" s="263" customFormat="1">
      <c r="B49" s="263" t="s">
        <v>344</v>
      </c>
      <c r="E49" s="264" t="s">
        <v>220</v>
      </c>
      <c r="F49" s="268">
        <v>0</v>
      </c>
      <c r="G49" s="268">
        <v>0</v>
      </c>
      <c r="H49" s="268">
        <v>0</v>
      </c>
      <c r="I49" s="266">
        <v>0</v>
      </c>
      <c r="J49" s="266">
        <v>0</v>
      </c>
      <c r="K49" s="266">
        <v>0</v>
      </c>
      <c r="L49" s="266">
        <v>0</v>
      </c>
      <c r="M49" s="266">
        <v>0</v>
      </c>
      <c r="N49" s="266">
        <v>0</v>
      </c>
      <c r="O49" s="268">
        <v>0</v>
      </c>
      <c r="P49" s="268">
        <v>0</v>
      </c>
      <c r="Q49" s="268">
        <v>0</v>
      </c>
      <c r="R49" s="268">
        <v>0</v>
      </c>
      <c r="S49" s="266">
        <v>0</v>
      </c>
      <c r="T49" s="266">
        <v>0</v>
      </c>
      <c r="U49" s="268">
        <v>0</v>
      </c>
      <c r="V49" s="268">
        <v>0</v>
      </c>
      <c r="W49" s="268">
        <v>0</v>
      </c>
      <c r="X49" s="266">
        <v>0</v>
      </c>
      <c r="Y49" s="266">
        <v>0</v>
      </c>
      <c r="Z49" s="266">
        <v>0</v>
      </c>
      <c r="AA49" s="266">
        <v>0</v>
      </c>
      <c r="AB49" s="266">
        <v>0</v>
      </c>
      <c r="AC49" s="266">
        <v>0</v>
      </c>
      <c r="AD49" s="268">
        <v>0</v>
      </c>
      <c r="AE49" s="266">
        <v>0</v>
      </c>
      <c r="AF49" s="266">
        <v>0</v>
      </c>
      <c r="AG49" s="266">
        <v>42</v>
      </c>
      <c r="AH49" s="266">
        <v>0</v>
      </c>
      <c r="AI49" s="266">
        <v>0</v>
      </c>
      <c r="AJ49" s="266">
        <v>0</v>
      </c>
      <c r="AK49" s="266">
        <v>0</v>
      </c>
      <c r="AL49" s="266">
        <v>-65</v>
      </c>
      <c r="AM49" s="262">
        <v>0</v>
      </c>
      <c r="AN49" s="266">
        <v>0</v>
      </c>
      <c r="AO49" s="266">
        <v>0</v>
      </c>
      <c r="AP49" s="262"/>
      <c r="AQ49" s="311" t="s">
        <v>346</v>
      </c>
      <c r="AR49" s="266">
        <v>0</v>
      </c>
      <c r="AS49" s="266">
        <v>0</v>
      </c>
      <c r="AT49" s="266">
        <v>0</v>
      </c>
      <c r="AU49" s="311" t="s">
        <v>346</v>
      </c>
      <c r="AV49" s="311" t="s">
        <v>346</v>
      </c>
      <c r="AW49" s="311" t="s">
        <v>346</v>
      </c>
      <c r="AX49" s="311" t="s">
        <v>346</v>
      </c>
      <c r="AY49" s="311" t="s">
        <v>346</v>
      </c>
      <c r="AZ49" s="311" t="s">
        <v>346</v>
      </c>
      <c r="BA49" s="266">
        <v>0</v>
      </c>
      <c r="BB49" s="322">
        <v>0</v>
      </c>
      <c r="BC49" s="322">
        <v>0</v>
      </c>
      <c r="BD49" s="322">
        <v>0</v>
      </c>
      <c r="BE49" s="311" t="s">
        <v>346</v>
      </c>
      <c r="BF49" s="311" t="s">
        <v>346</v>
      </c>
      <c r="BG49" s="311" t="s">
        <v>346</v>
      </c>
      <c r="BH49" s="266">
        <v>0</v>
      </c>
    </row>
    <row r="50" spans="2:60" s="263" customFormat="1">
      <c r="B50" s="263" t="s">
        <v>345</v>
      </c>
      <c r="E50" s="264" t="s">
        <v>220</v>
      </c>
      <c r="F50" s="268">
        <v>0</v>
      </c>
      <c r="G50" s="268">
        <v>0</v>
      </c>
      <c r="H50" s="268">
        <v>0</v>
      </c>
      <c r="I50" s="266">
        <v>0</v>
      </c>
      <c r="J50" s="266">
        <v>0</v>
      </c>
      <c r="K50" s="266">
        <v>0</v>
      </c>
      <c r="L50" s="266">
        <v>0</v>
      </c>
      <c r="M50" s="266">
        <v>0</v>
      </c>
      <c r="N50" s="266">
        <v>0</v>
      </c>
      <c r="O50" s="268">
        <v>0</v>
      </c>
      <c r="P50" s="268">
        <v>0</v>
      </c>
      <c r="Q50" s="268">
        <v>0</v>
      </c>
      <c r="R50" s="268">
        <v>0</v>
      </c>
      <c r="S50" s="266">
        <v>0</v>
      </c>
      <c r="T50" s="266">
        <v>0</v>
      </c>
      <c r="U50" s="268">
        <v>0</v>
      </c>
      <c r="V50" s="268">
        <v>0</v>
      </c>
      <c r="W50" s="268">
        <v>0</v>
      </c>
      <c r="X50" s="266">
        <v>0</v>
      </c>
      <c r="Y50" s="266">
        <v>0</v>
      </c>
      <c r="Z50" s="266">
        <v>0</v>
      </c>
      <c r="AA50" s="266">
        <v>0</v>
      </c>
      <c r="AB50" s="266">
        <v>0</v>
      </c>
      <c r="AC50" s="266">
        <v>0</v>
      </c>
      <c r="AD50" s="268">
        <v>0</v>
      </c>
      <c r="AE50" s="266">
        <v>0</v>
      </c>
      <c r="AF50" s="266">
        <v>0</v>
      </c>
      <c r="AG50" s="266">
        <v>14096</v>
      </c>
      <c r="AH50" s="266">
        <v>0</v>
      </c>
      <c r="AI50" s="266">
        <v>0</v>
      </c>
      <c r="AJ50" s="266">
        <v>0</v>
      </c>
      <c r="AK50" s="266">
        <v>0</v>
      </c>
      <c r="AL50" s="266">
        <v>4225</v>
      </c>
      <c r="AM50" s="262">
        <v>0</v>
      </c>
      <c r="AN50" s="266">
        <v>0</v>
      </c>
      <c r="AO50" s="266">
        <v>0</v>
      </c>
      <c r="AP50" s="262">
        <v>3453</v>
      </c>
      <c r="AQ50" s="262">
        <v>3453</v>
      </c>
      <c r="AR50" s="266">
        <v>0</v>
      </c>
      <c r="AS50" s="266">
        <v>0</v>
      </c>
      <c r="AT50" s="266">
        <v>0</v>
      </c>
      <c r="AU50" s="311" t="s">
        <v>346</v>
      </c>
      <c r="AV50" s="262">
        <v>2758</v>
      </c>
      <c r="AW50" s="311" t="s">
        <v>346</v>
      </c>
      <c r="AX50" s="311" t="s">
        <v>346</v>
      </c>
      <c r="AY50" s="311" t="s">
        <v>346</v>
      </c>
      <c r="AZ50" s="311" t="s">
        <v>346</v>
      </c>
      <c r="BA50" s="266">
        <v>9125</v>
      </c>
      <c r="BB50" s="322">
        <v>0</v>
      </c>
      <c r="BC50" s="322">
        <v>0</v>
      </c>
      <c r="BD50" s="322">
        <v>3662</v>
      </c>
      <c r="BE50" s="311" t="s">
        <v>346</v>
      </c>
      <c r="BF50" s="266">
        <v>8316</v>
      </c>
      <c r="BG50" s="311" t="s">
        <v>346</v>
      </c>
      <c r="BH50" s="266">
        <v>0</v>
      </c>
    </row>
    <row r="51" spans="2:60" s="263" customFormat="1">
      <c r="B51" s="263" t="s">
        <v>436</v>
      </c>
      <c r="E51" s="264" t="s">
        <v>220</v>
      </c>
      <c r="F51" s="268"/>
      <c r="G51" s="268"/>
      <c r="H51" s="268"/>
      <c r="I51" s="266"/>
      <c r="J51" s="266"/>
      <c r="K51" s="266"/>
      <c r="L51" s="266"/>
      <c r="M51" s="266"/>
      <c r="N51" s="266"/>
      <c r="O51" s="268"/>
      <c r="P51" s="268"/>
      <c r="Q51" s="268"/>
      <c r="R51" s="268"/>
      <c r="S51" s="266"/>
      <c r="T51" s="266"/>
      <c r="U51" s="268"/>
      <c r="V51" s="268"/>
      <c r="W51" s="268"/>
      <c r="X51" s="266"/>
      <c r="Y51" s="322">
        <v>0</v>
      </c>
      <c r="Z51" s="322">
        <v>0</v>
      </c>
      <c r="AA51" s="322">
        <v>0</v>
      </c>
      <c r="AB51" s="322">
        <v>0</v>
      </c>
      <c r="AC51" s="322">
        <v>0</v>
      </c>
      <c r="AD51" s="322">
        <v>0</v>
      </c>
      <c r="AE51" s="322">
        <v>0</v>
      </c>
      <c r="AF51" s="322">
        <v>0</v>
      </c>
      <c r="AG51" s="322">
        <v>0</v>
      </c>
      <c r="AH51" s="322">
        <v>0</v>
      </c>
      <c r="AI51" s="322">
        <v>0</v>
      </c>
      <c r="AJ51" s="322">
        <v>0</v>
      </c>
      <c r="AK51" s="322">
        <v>0</v>
      </c>
      <c r="AL51" s="322">
        <v>0</v>
      </c>
      <c r="AM51" s="322">
        <v>0</v>
      </c>
      <c r="AN51" s="322">
        <v>0</v>
      </c>
      <c r="AO51" s="322">
        <v>0</v>
      </c>
      <c r="AP51" s="322">
        <v>0</v>
      </c>
      <c r="AQ51" s="322">
        <v>0</v>
      </c>
      <c r="AR51" s="322">
        <v>0</v>
      </c>
      <c r="AS51" s="322">
        <v>0</v>
      </c>
      <c r="AT51" s="322">
        <v>0</v>
      </c>
      <c r="AU51" s="322">
        <v>0</v>
      </c>
      <c r="AV51" s="322">
        <v>0</v>
      </c>
      <c r="AW51" s="322">
        <v>0</v>
      </c>
      <c r="AX51" s="322">
        <v>0</v>
      </c>
      <c r="AY51" s="322">
        <v>0</v>
      </c>
      <c r="AZ51" s="322">
        <v>0</v>
      </c>
      <c r="BA51" s="322">
        <v>0</v>
      </c>
      <c r="BB51" s="322">
        <v>0</v>
      </c>
      <c r="BC51" s="322">
        <v>0</v>
      </c>
      <c r="BD51" s="322">
        <v>0</v>
      </c>
      <c r="BE51" s="322">
        <v>0</v>
      </c>
      <c r="BF51" s="322">
        <v>0</v>
      </c>
      <c r="BG51" s="266">
        <v>-43433</v>
      </c>
      <c r="BH51" s="266">
        <v>-93669</v>
      </c>
    </row>
    <row r="52" spans="2:60" s="263" customFormat="1">
      <c r="B52" s="263" t="s">
        <v>437</v>
      </c>
      <c r="E52" s="264" t="s">
        <v>220</v>
      </c>
      <c r="F52" s="268"/>
      <c r="G52" s="268"/>
      <c r="H52" s="268"/>
      <c r="I52" s="266"/>
      <c r="J52" s="266"/>
      <c r="K52" s="266"/>
      <c r="L52" s="266"/>
      <c r="M52" s="266"/>
      <c r="N52" s="266"/>
      <c r="O52" s="268"/>
      <c r="P52" s="268"/>
      <c r="Q52" s="268"/>
      <c r="R52" s="268"/>
      <c r="S52" s="266"/>
      <c r="T52" s="266"/>
      <c r="U52" s="268"/>
      <c r="V52" s="268"/>
      <c r="W52" s="268"/>
      <c r="X52" s="266"/>
      <c r="Y52" s="322">
        <v>0</v>
      </c>
      <c r="Z52" s="322">
        <v>0</v>
      </c>
      <c r="AA52" s="322">
        <v>0</v>
      </c>
      <c r="AB52" s="322">
        <v>0</v>
      </c>
      <c r="AC52" s="322">
        <v>0</v>
      </c>
      <c r="AD52" s="322">
        <v>0</v>
      </c>
      <c r="AE52" s="322">
        <v>0</v>
      </c>
      <c r="AF52" s="322">
        <v>0</v>
      </c>
      <c r="AG52" s="322">
        <v>0</v>
      </c>
      <c r="AH52" s="322">
        <v>0</v>
      </c>
      <c r="AI52" s="322">
        <v>0</v>
      </c>
      <c r="AJ52" s="322">
        <v>0</v>
      </c>
      <c r="AK52" s="322">
        <v>0</v>
      </c>
      <c r="AL52" s="322">
        <v>0</v>
      </c>
      <c r="AM52" s="322">
        <v>0</v>
      </c>
      <c r="AN52" s="322">
        <v>0</v>
      </c>
      <c r="AO52" s="322">
        <v>0</v>
      </c>
      <c r="AP52" s="322">
        <v>0</v>
      </c>
      <c r="AQ52" s="322">
        <v>0</v>
      </c>
      <c r="AR52" s="322">
        <v>0</v>
      </c>
      <c r="AS52" s="322">
        <v>0</v>
      </c>
      <c r="AT52" s="322">
        <v>0</v>
      </c>
      <c r="AU52" s="322">
        <v>0</v>
      </c>
      <c r="AV52" s="322">
        <v>0</v>
      </c>
      <c r="AW52" s="322">
        <v>0</v>
      </c>
      <c r="AX52" s="322">
        <v>0</v>
      </c>
      <c r="AY52" s="322">
        <v>0</v>
      </c>
      <c r="AZ52" s="322">
        <v>0</v>
      </c>
      <c r="BA52" s="322">
        <v>0</v>
      </c>
      <c r="BB52" s="322">
        <v>0</v>
      </c>
      <c r="BC52" s="322">
        <v>0</v>
      </c>
      <c r="BD52" s="322">
        <v>0</v>
      </c>
      <c r="BE52" s="322">
        <v>0</v>
      </c>
      <c r="BF52" s="322">
        <v>0</v>
      </c>
      <c r="BG52" s="266">
        <v>-1102</v>
      </c>
      <c r="BH52" s="266">
        <v>-27162</v>
      </c>
    </row>
    <row r="53" spans="2:60" s="263" customFormat="1">
      <c r="B53" s="263" t="s">
        <v>439</v>
      </c>
      <c r="E53" s="264" t="s">
        <v>220</v>
      </c>
      <c r="F53" s="268"/>
      <c r="G53" s="268"/>
      <c r="H53" s="268"/>
      <c r="I53" s="266"/>
      <c r="J53" s="266"/>
      <c r="K53" s="266"/>
      <c r="L53" s="266"/>
      <c r="M53" s="266"/>
      <c r="N53" s="266"/>
      <c r="O53" s="268"/>
      <c r="P53" s="268"/>
      <c r="Q53" s="268"/>
      <c r="R53" s="268"/>
      <c r="S53" s="266"/>
      <c r="T53" s="266"/>
      <c r="U53" s="268"/>
      <c r="V53" s="268"/>
      <c r="W53" s="268"/>
      <c r="X53" s="266"/>
      <c r="Y53" s="322">
        <v>0</v>
      </c>
      <c r="Z53" s="322">
        <v>0</v>
      </c>
      <c r="AA53" s="322">
        <v>0</v>
      </c>
      <c r="AB53" s="322">
        <v>0</v>
      </c>
      <c r="AC53" s="322">
        <v>0</v>
      </c>
      <c r="AD53" s="322">
        <v>0</v>
      </c>
      <c r="AE53" s="322">
        <v>0</v>
      </c>
      <c r="AF53" s="322">
        <v>0</v>
      </c>
      <c r="AG53" s="322">
        <v>0</v>
      </c>
      <c r="AH53" s="322">
        <v>0</v>
      </c>
      <c r="AI53" s="322">
        <v>0</v>
      </c>
      <c r="AJ53" s="322">
        <v>0</v>
      </c>
      <c r="AK53" s="322">
        <v>0</v>
      </c>
      <c r="AL53" s="322">
        <v>0</v>
      </c>
      <c r="AM53" s="322">
        <v>0</v>
      </c>
      <c r="AN53" s="322">
        <v>0</v>
      </c>
      <c r="AO53" s="322">
        <v>0</v>
      </c>
      <c r="AP53" s="322">
        <v>0</v>
      </c>
      <c r="AQ53" s="322">
        <v>0</v>
      </c>
      <c r="AR53" s="322">
        <v>0</v>
      </c>
      <c r="AS53" s="322">
        <v>0</v>
      </c>
      <c r="AT53" s="322">
        <v>0</v>
      </c>
      <c r="AU53" s="322">
        <v>0</v>
      </c>
      <c r="AV53" s="322">
        <v>0</v>
      </c>
      <c r="AW53" s="322">
        <v>0</v>
      </c>
      <c r="AX53" s="322">
        <v>0</v>
      </c>
      <c r="AY53" s="322">
        <v>0</v>
      </c>
      <c r="AZ53" s="322">
        <v>0</v>
      </c>
      <c r="BA53" s="322">
        <v>0</v>
      </c>
      <c r="BB53" s="322">
        <v>0</v>
      </c>
      <c r="BC53" s="322">
        <v>0</v>
      </c>
      <c r="BD53" s="322">
        <v>0</v>
      </c>
      <c r="BE53" s="322">
        <v>0</v>
      </c>
      <c r="BF53" s="322">
        <v>0</v>
      </c>
      <c r="BG53" s="266">
        <v>-168</v>
      </c>
      <c r="BH53" s="266">
        <v>3976</v>
      </c>
    </row>
    <row r="54" spans="2:60" s="263" customFormat="1">
      <c r="B54" s="271" t="s">
        <v>109</v>
      </c>
      <c r="C54" s="271"/>
      <c r="D54" s="271"/>
      <c r="E54" s="277" t="s">
        <v>220</v>
      </c>
      <c r="F54" s="278">
        <f>SUM(F13:F50)</f>
        <v>50313.053000000014</v>
      </c>
      <c r="G54" s="278">
        <f>SUM(G13:G50)</f>
        <v>136363.23899999997</v>
      </c>
      <c r="H54" s="278">
        <f>SUM(H13:H50)</f>
        <v>405460.05900000001</v>
      </c>
      <c r="I54" s="278" t="s">
        <v>346</v>
      </c>
      <c r="J54" s="278">
        <f>SUM(J13:J50)</f>
        <v>509894.51500000007</v>
      </c>
      <c r="K54" s="278">
        <f>SUM(K13:K50)</f>
        <v>98644.195999999982</v>
      </c>
      <c r="L54" s="278">
        <f>SUM(L13:L50)</f>
        <v>221155.37699999998</v>
      </c>
      <c r="M54" s="278">
        <f>SUM(M13:M50)</f>
        <v>366653.03499999992</v>
      </c>
      <c r="N54" s="278" t="s">
        <v>346</v>
      </c>
      <c r="O54" s="278">
        <f>SUM(O13:O50)</f>
        <v>593697.06499999994</v>
      </c>
      <c r="P54" s="278">
        <f>SUM(P13:P50)</f>
        <v>163197.84299999991</v>
      </c>
      <c r="Q54" s="278">
        <f>SUM(Q13:Q50)</f>
        <v>287206.34845530998</v>
      </c>
      <c r="R54" s="278">
        <f>SUM(R13:R50)</f>
        <v>343956.82700000011</v>
      </c>
      <c r="S54" s="278" t="s">
        <v>346</v>
      </c>
      <c r="T54" s="278">
        <f>SUM(T13:T50)</f>
        <v>410743.88399999996</v>
      </c>
      <c r="U54" s="278">
        <f>SUM(U13:U50)</f>
        <v>263097.31299999997</v>
      </c>
      <c r="V54" s="278">
        <f>SUM(V13:V50)</f>
        <v>339162.97700000001</v>
      </c>
      <c r="W54" s="278">
        <f>SUM(W13:W50)</f>
        <v>609027.2309999998</v>
      </c>
      <c r="X54" s="278" t="s">
        <v>346</v>
      </c>
      <c r="Y54" s="278">
        <f t="shared" ref="Y54:AE54" si="1">SUM(Y13:Y50)</f>
        <v>650539.30000000016</v>
      </c>
      <c r="Z54" s="278">
        <f t="shared" si="1"/>
        <v>94102.233999999982</v>
      </c>
      <c r="AA54" s="278">
        <f t="shared" si="1"/>
        <v>81616.131999999983</v>
      </c>
      <c r="AB54" s="278">
        <f t="shared" si="1"/>
        <v>121681.40267000007</v>
      </c>
      <c r="AC54" s="278">
        <f t="shared" si="1"/>
        <v>105707</v>
      </c>
      <c r="AD54" s="278">
        <f t="shared" si="1"/>
        <v>136522</v>
      </c>
      <c r="AE54" s="278">
        <f t="shared" si="1"/>
        <v>142953</v>
      </c>
      <c r="AF54" s="351" t="s">
        <v>346</v>
      </c>
      <c r="AG54" s="278">
        <f>SUM(AG13:AG50)</f>
        <v>328461</v>
      </c>
      <c r="AH54" s="278">
        <f>SUM(AH13:AH50)</f>
        <v>258645</v>
      </c>
      <c r="AI54" s="278">
        <f>SUM(AI13:AI50)</f>
        <v>332225</v>
      </c>
      <c r="AJ54" s="278">
        <f>SUM(AJ13:AJ50)</f>
        <v>540943</v>
      </c>
      <c r="AK54" s="351" t="s">
        <v>346</v>
      </c>
      <c r="AL54" s="278">
        <f>SUM(AL13:AL50)</f>
        <v>617209</v>
      </c>
      <c r="AM54" s="301">
        <v>280495</v>
      </c>
      <c r="AN54" s="301">
        <v>610943</v>
      </c>
      <c r="AO54" s="301">
        <v>853178</v>
      </c>
      <c r="AP54" s="301">
        <v>952032</v>
      </c>
      <c r="AQ54" s="301">
        <v>952032</v>
      </c>
      <c r="AR54" s="260">
        <v>210491</v>
      </c>
      <c r="AS54" s="260">
        <v>604410</v>
      </c>
      <c r="AT54" s="260">
        <v>1389801</v>
      </c>
      <c r="AU54" s="327" t="s">
        <v>346</v>
      </c>
      <c r="AV54" s="301">
        <v>1701152</v>
      </c>
      <c r="AW54" s="301">
        <v>348439</v>
      </c>
      <c r="AX54" s="301">
        <f>AX13+SUM(AX15:AX50)</f>
        <v>736797</v>
      </c>
      <c r="AY54" s="301">
        <f>AY13+SUM(AY15:AY50)</f>
        <v>1144571</v>
      </c>
      <c r="AZ54" s="327">
        <v>0</v>
      </c>
      <c r="BA54" s="301">
        <f>BA13+SUM(BA15:BA50)</f>
        <v>1486240</v>
      </c>
      <c r="BB54" s="359">
        <f>SUM(BB13:BB50)</f>
        <v>380185</v>
      </c>
      <c r="BC54" s="359">
        <f>SUM(BC13:BC50)</f>
        <v>721320</v>
      </c>
      <c r="BD54" s="359">
        <f>SUM(BD13:BD50)</f>
        <v>1180512</v>
      </c>
      <c r="BE54" s="327">
        <v>0</v>
      </c>
      <c r="BF54" s="359">
        <f>SUM(BF13:BF50)</f>
        <v>1467556</v>
      </c>
      <c r="BG54" s="359">
        <f>SUM(BG13:BG53)</f>
        <v>399219</v>
      </c>
      <c r="BH54" s="359">
        <f>SUM(BH13:BH53)</f>
        <v>810371</v>
      </c>
    </row>
    <row r="55" spans="2:60" s="263" customFormat="1">
      <c r="C55" s="275"/>
      <c r="E55" s="264"/>
      <c r="F55" s="265"/>
      <c r="G55" s="265"/>
      <c r="H55" s="265"/>
      <c r="I55" s="265"/>
      <c r="J55" s="265"/>
      <c r="K55" s="265"/>
      <c r="L55" s="265"/>
      <c r="M55" s="265"/>
      <c r="N55" s="265"/>
      <c r="O55" s="265"/>
      <c r="P55" s="265"/>
      <c r="Q55" s="265"/>
      <c r="R55" s="265"/>
      <c r="S55" s="265"/>
      <c r="T55" s="265"/>
      <c r="U55" s="265"/>
      <c r="V55" s="265"/>
      <c r="W55" s="265"/>
      <c r="X55" s="265"/>
      <c r="Y55" s="265"/>
      <c r="Z55" s="265"/>
      <c r="AA55" s="265"/>
      <c r="AB55" s="270"/>
      <c r="AC55" s="270"/>
      <c r="AD55" s="265"/>
      <c r="AE55" s="270"/>
      <c r="AF55" s="265"/>
      <c r="AI55" s="270"/>
      <c r="AJ55" s="270"/>
      <c r="AK55" s="265"/>
      <c r="AM55" s="261"/>
      <c r="AN55" s="261"/>
      <c r="AO55" s="261"/>
      <c r="AP55" s="44"/>
      <c r="AQ55" s="44"/>
      <c r="AR55" s="44"/>
      <c r="AS55" s="44"/>
      <c r="AU55" s="328"/>
      <c r="AV55" s="44"/>
      <c r="BB55" s="354"/>
      <c r="BD55" s="44"/>
      <c r="BE55" s="323"/>
      <c r="BF55" s="266"/>
      <c r="BH55" s="44"/>
    </row>
    <row r="56" spans="2:60" s="263" customFormat="1">
      <c r="B56" s="263" t="s">
        <v>110</v>
      </c>
      <c r="E56" s="264" t="s">
        <v>220</v>
      </c>
      <c r="F56" s="265">
        <v>15655.18</v>
      </c>
      <c r="G56" s="265">
        <v>12270.713</v>
      </c>
      <c r="H56" s="265">
        <v>26628.714</v>
      </c>
      <c r="I56" s="266">
        <v>0</v>
      </c>
      <c r="J56" s="265">
        <v>57113.535000000003</v>
      </c>
      <c r="K56" s="265">
        <v>8291.8680000000004</v>
      </c>
      <c r="L56" s="265">
        <v>4246.7359999999999</v>
      </c>
      <c r="M56" s="265">
        <v>301.733</v>
      </c>
      <c r="N56" s="266">
        <v>0</v>
      </c>
      <c r="O56" s="265">
        <v>23309.51</v>
      </c>
      <c r="P56" s="265">
        <v>8712.0429999999997</v>
      </c>
      <c r="Q56" s="265">
        <v>-11140.397999999999</v>
      </c>
      <c r="R56" s="265">
        <v>-20278.936000000002</v>
      </c>
      <c r="S56" s="266">
        <v>0</v>
      </c>
      <c r="T56" s="265">
        <v>-53833</v>
      </c>
      <c r="U56" s="265">
        <v>-5991.6620000000003</v>
      </c>
      <c r="V56" s="265">
        <v>-16443.808000000001</v>
      </c>
      <c r="W56" s="265">
        <v>-26215.69</v>
      </c>
      <c r="X56" s="266">
        <v>0</v>
      </c>
      <c r="Y56" s="265">
        <v>-55606</v>
      </c>
      <c r="Z56" s="267">
        <v>61889</v>
      </c>
      <c r="AA56" s="267">
        <v>69021</v>
      </c>
      <c r="AB56" s="267">
        <v>41036</v>
      </c>
      <c r="AC56" s="267">
        <v>49691</v>
      </c>
      <c r="AD56" s="267">
        <v>31212</v>
      </c>
      <c r="AE56" s="267">
        <v>36661</v>
      </c>
      <c r="AF56" s="266">
        <v>0</v>
      </c>
      <c r="AG56" s="265">
        <v>11710</v>
      </c>
      <c r="AH56" s="265">
        <v>59174</v>
      </c>
      <c r="AI56" s="265">
        <v>96315</v>
      </c>
      <c r="AJ56" s="265">
        <v>66382</v>
      </c>
      <c r="AK56" s="266">
        <v>0</v>
      </c>
      <c r="AL56" s="265">
        <v>82337</v>
      </c>
      <c r="AM56" s="171">
        <v>-14584</v>
      </c>
      <c r="AN56" s="171">
        <v>-29602</v>
      </c>
      <c r="AO56" s="171">
        <v>-87400</v>
      </c>
      <c r="AP56" s="171">
        <v>-90603</v>
      </c>
      <c r="AQ56" s="171">
        <v>-90603</v>
      </c>
      <c r="AR56" s="171">
        <v>-38683</v>
      </c>
      <c r="AS56" s="171">
        <v>-127205</v>
      </c>
      <c r="AT56" s="171">
        <v>-104690</v>
      </c>
      <c r="AU56" s="326" t="s">
        <v>346</v>
      </c>
      <c r="AV56" s="171">
        <v>-116439</v>
      </c>
      <c r="AW56" s="171">
        <v>-30059</v>
      </c>
      <c r="AX56" s="171">
        <v>-42890</v>
      </c>
      <c r="AY56" s="171">
        <v>-75000</v>
      </c>
      <c r="AZ56" s="326" t="s">
        <v>346</v>
      </c>
      <c r="BA56" s="266">
        <v>-76763</v>
      </c>
      <c r="BB56" s="322">
        <v>35944</v>
      </c>
      <c r="BC56" s="322">
        <v>17501</v>
      </c>
      <c r="BD56" s="322">
        <v>17315</v>
      </c>
      <c r="BE56" s="326" t="s">
        <v>346</v>
      </c>
      <c r="BF56" s="266">
        <v>36690</v>
      </c>
      <c r="BG56" s="382">
        <v>46590</v>
      </c>
      <c r="BH56" s="382">
        <v>56620</v>
      </c>
    </row>
    <row r="57" spans="2:60" s="263" customFormat="1">
      <c r="B57" s="263" t="s">
        <v>111</v>
      </c>
      <c r="E57" s="264" t="s">
        <v>220</v>
      </c>
      <c r="F57" s="265">
        <v>8422.4120000000003</v>
      </c>
      <c r="G57" s="265">
        <v>9888.7170000000006</v>
      </c>
      <c r="H57" s="265">
        <v>15327.322</v>
      </c>
      <c r="I57" s="266">
        <v>0</v>
      </c>
      <c r="J57" s="265">
        <v>-1186.992</v>
      </c>
      <c r="K57" s="265">
        <v>-8207.6890000000003</v>
      </c>
      <c r="L57" s="265">
        <v>-18175.927</v>
      </c>
      <c r="M57" s="265">
        <v>-24241.023000000001</v>
      </c>
      <c r="N57" s="266">
        <v>0</v>
      </c>
      <c r="O57" s="265">
        <v>-6666.6940000000004</v>
      </c>
      <c r="P57" s="265">
        <v>-12681.514999999999</v>
      </c>
      <c r="Q57" s="265">
        <v>-5715.9989999999998</v>
      </c>
      <c r="R57" s="265">
        <v>-1995.671</v>
      </c>
      <c r="S57" s="266">
        <v>0</v>
      </c>
      <c r="T57" s="265">
        <v>-9466</v>
      </c>
      <c r="U57" s="265">
        <v>8247.1830000000009</v>
      </c>
      <c r="V57" s="265">
        <v>1117.481</v>
      </c>
      <c r="W57" s="265">
        <v>3674.3850000000002</v>
      </c>
      <c r="X57" s="266">
        <v>0</v>
      </c>
      <c r="Y57" s="265">
        <v>-12250</v>
      </c>
      <c r="Z57" s="265">
        <v>-7734.3030799999997</v>
      </c>
      <c r="AA57" s="265">
        <v>-7902</v>
      </c>
      <c r="AB57" s="265">
        <v>-9770</v>
      </c>
      <c r="AC57" s="265">
        <v>-9496</v>
      </c>
      <c r="AD57" s="265">
        <v>-26514</v>
      </c>
      <c r="AE57" s="265">
        <v>-11439</v>
      </c>
      <c r="AF57" s="266">
        <v>0</v>
      </c>
      <c r="AG57" s="265">
        <v>-28070</v>
      </c>
      <c r="AH57" s="265">
        <v>-1848</v>
      </c>
      <c r="AI57" s="265">
        <v>17548</v>
      </c>
      <c r="AJ57" s="265">
        <v>11414</v>
      </c>
      <c r="AK57" s="266">
        <v>0</v>
      </c>
      <c r="AL57" s="265">
        <v>-3993</v>
      </c>
      <c r="AM57" s="171">
        <v>48926</v>
      </c>
      <c r="AN57" s="171">
        <v>60957</v>
      </c>
      <c r="AO57" s="171">
        <v>56955</v>
      </c>
      <c r="AP57" s="171">
        <v>73253</v>
      </c>
      <c r="AQ57" s="171">
        <v>73253</v>
      </c>
      <c r="AR57" s="171">
        <v>-1489</v>
      </c>
      <c r="AS57" s="171">
        <v>3302</v>
      </c>
      <c r="AT57" s="171">
        <v>7484</v>
      </c>
      <c r="AU57" s="326" t="s">
        <v>346</v>
      </c>
      <c r="AV57" s="171">
        <v>-14118</v>
      </c>
      <c r="AW57" s="171">
        <v>-5036</v>
      </c>
      <c r="AX57" s="171">
        <v>-17294</v>
      </c>
      <c r="AY57" s="171">
        <v>-22638</v>
      </c>
      <c r="AZ57" s="326" t="s">
        <v>346</v>
      </c>
      <c r="BA57" s="266">
        <v>-37306</v>
      </c>
      <c r="BB57" s="322">
        <v>11271</v>
      </c>
      <c r="BC57" s="322">
        <v>24121</v>
      </c>
      <c r="BD57" s="322">
        <v>24612</v>
      </c>
      <c r="BE57" s="326" t="s">
        <v>346</v>
      </c>
      <c r="BF57" s="266">
        <v>6180</v>
      </c>
      <c r="BG57" s="382">
        <v>4186</v>
      </c>
      <c r="BH57" s="382">
        <v>362</v>
      </c>
    </row>
    <row r="58" spans="2:60" s="263" customFormat="1">
      <c r="B58" s="263" t="s">
        <v>112</v>
      </c>
      <c r="E58" s="264" t="s">
        <v>220</v>
      </c>
      <c r="F58" s="265">
        <v>12098.607</v>
      </c>
      <c r="G58" s="265">
        <v>11026.228999999999</v>
      </c>
      <c r="H58" s="265">
        <v>-9106.7250000000004</v>
      </c>
      <c r="I58" s="266">
        <v>0</v>
      </c>
      <c r="J58" s="265">
        <v>-110105.376</v>
      </c>
      <c r="K58" s="265">
        <v>-14752.361999999999</v>
      </c>
      <c r="L58" s="265">
        <v>-47217.428999999996</v>
      </c>
      <c r="M58" s="265">
        <v>-103361.698</v>
      </c>
      <c r="N58" s="266">
        <v>0</v>
      </c>
      <c r="O58" s="265">
        <v>-199108.79300000001</v>
      </c>
      <c r="P58" s="265">
        <v>30142.409</v>
      </c>
      <c r="Q58" s="265">
        <v>56210.531000000003</v>
      </c>
      <c r="R58" s="265">
        <v>91990.157000000007</v>
      </c>
      <c r="S58" s="266">
        <v>0</v>
      </c>
      <c r="T58" s="265">
        <v>-17795</v>
      </c>
      <c r="U58" s="265">
        <v>-172238.285</v>
      </c>
      <c r="V58" s="265">
        <v>-212678.177</v>
      </c>
      <c r="W58" s="265">
        <v>-290075.21500000003</v>
      </c>
      <c r="X58" s="266">
        <v>0</v>
      </c>
      <c r="Y58" s="265">
        <v>26369</v>
      </c>
      <c r="Z58" s="265">
        <v>-154876.20212033001</v>
      </c>
      <c r="AA58" s="265">
        <v>-180961</v>
      </c>
      <c r="AB58" s="265">
        <v>-94230</v>
      </c>
      <c r="AC58" s="265">
        <v>-82754</v>
      </c>
      <c r="AD58" s="265">
        <v>-34540</v>
      </c>
      <c r="AE58" s="265">
        <v>-41404</v>
      </c>
      <c r="AF58" s="266">
        <v>0</v>
      </c>
      <c r="AG58" s="265">
        <v>11466</v>
      </c>
      <c r="AH58" s="265">
        <v>90560</v>
      </c>
      <c r="AI58" s="265">
        <v>177023</v>
      </c>
      <c r="AJ58" s="265">
        <v>156616</v>
      </c>
      <c r="AK58" s="266">
        <v>0</v>
      </c>
      <c r="AL58" s="265">
        <v>121837</v>
      </c>
      <c r="AM58" s="171">
        <v>-250791</v>
      </c>
      <c r="AN58" s="171">
        <v>-135047</v>
      </c>
      <c r="AO58" s="171">
        <v>-42123</v>
      </c>
      <c r="AP58" s="171">
        <v>-124957</v>
      </c>
      <c r="AQ58" s="171">
        <v>-124957</v>
      </c>
      <c r="AR58" s="171">
        <v>-248770</v>
      </c>
      <c r="AS58" s="171">
        <v>-420697</v>
      </c>
      <c r="AT58" s="171">
        <v>-103647</v>
      </c>
      <c r="AU58" s="326" t="s">
        <v>346</v>
      </c>
      <c r="AV58" s="171">
        <v>32933</v>
      </c>
      <c r="AW58" s="171">
        <v>-55525</v>
      </c>
      <c r="AX58" s="171">
        <v>-158560</v>
      </c>
      <c r="AY58" s="171">
        <v>-205077</v>
      </c>
      <c r="AZ58" s="326" t="s">
        <v>346</v>
      </c>
      <c r="BA58" s="266">
        <v>4640</v>
      </c>
      <c r="BB58" s="322">
        <v>-213100</v>
      </c>
      <c r="BC58" s="322">
        <v>-41237</v>
      </c>
      <c r="BD58" s="322">
        <v>-1408</v>
      </c>
      <c r="BE58" s="326" t="s">
        <v>346</v>
      </c>
      <c r="BF58" s="266">
        <v>199936</v>
      </c>
      <c r="BG58" s="266">
        <v>-245540</v>
      </c>
      <c r="BH58" s="266">
        <v>-298666</v>
      </c>
    </row>
    <row r="59" spans="2:60" s="263" customFormat="1">
      <c r="B59" s="263" t="s">
        <v>113</v>
      </c>
      <c r="E59" s="264" t="s">
        <v>220</v>
      </c>
      <c r="F59" s="265">
        <v>-19480.525000000001</v>
      </c>
      <c r="G59" s="265">
        <v>-19673.809000000001</v>
      </c>
      <c r="H59" s="265">
        <v>-20967.011999999999</v>
      </c>
      <c r="I59" s="266">
        <v>0</v>
      </c>
      <c r="J59" s="265">
        <v>-47542.464</v>
      </c>
      <c r="K59" s="265">
        <v>-9305.7860000000001</v>
      </c>
      <c r="L59" s="265">
        <v>2852.8029999999999</v>
      </c>
      <c r="M59" s="265">
        <v>-1684.857</v>
      </c>
      <c r="N59" s="266">
        <v>0</v>
      </c>
      <c r="O59" s="265">
        <v>-39469.135999999999</v>
      </c>
      <c r="P59" s="265">
        <v>12979.483</v>
      </c>
      <c r="Q59" s="265">
        <v>37319.963000000003</v>
      </c>
      <c r="R59" s="265">
        <v>40373.004000000001</v>
      </c>
      <c r="S59" s="266">
        <v>0</v>
      </c>
      <c r="T59" s="265">
        <v>81303</v>
      </c>
      <c r="U59" s="265">
        <v>-1650.921</v>
      </c>
      <c r="V59" s="265">
        <v>-7362.5690000000004</v>
      </c>
      <c r="W59" s="265">
        <v>-4025.0360000000001</v>
      </c>
      <c r="X59" s="266">
        <v>0</v>
      </c>
      <c r="Y59" s="265">
        <v>28022</v>
      </c>
      <c r="Z59" s="267">
        <v>2529</v>
      </c>
      <c r="AA59" s="267">
        <v>5323</v>
      </c>
      <c r="AB59" s="267">
        <v>803</v>
      </c>
      <c r="AC59" s="267">
        <v>9929</v>
      </c>
      <c r="AD59" s="267">
        <v>2986</v>
      </c>
      <c r="AE59" s="267">
        <v>13794</v>
      </c>
      <c r="AF59" s="266">
        <v>0</v>
      </c>
      <c r="AG59" s="265">
        <v>-19916</v>
      </c>
      <c r="AH59" s="266">
        <v>-20204</v>
      </c>
      <c r="AI59" s="266">
        <v>-25034</v>
      </c>
      <c r="AJ59" s="269">
        <v>26754</v>
      </c>
      <c r="AK59" s="266">
        <v>0</v>
      </c>
      <c r="AL59" s="265">
        <v>34066</v>
      </c>
      <c r="AM59" s="262">
        <v>16340</v>
      </c>
      <c r="AN59" s="262">
        <v>-5080</v>
      </c>
      <c r="AO59" s="262">
        <v>-8137</v>
      </c>
      <c r="AP59" s="262">
        <v>-52580</v>
      </c>
      <c r="AQ59" s="262">
        <v>-52580</v>
      </c>
      <c r="AR59" s="262">
        <v>1287</v>
      </c>
      <c r="AS59" s="262">
        <v>41657</v>
      </c>
      <c r="AT59" s="171">
        <v>14915</v>
      </c>
      <c r="AU59" s="326" t="s">
        <v>346</v>
      </c>
      <c r="AV59" s="262">
        <v>-58183</v>
      </c>
      <c r="AW59" s="171">
        <v>-67671</v>
      </c>
      <c r="AX59" s="171">
        <v>-54004</v>
      </c>
      <c r="AY59" s="171">
        <v>-56450</v>
      </c>
      <c r="AZ59" s="326" t="s">
        <v>346</v>
      </c>
      <c r="BA59" s="266">
        <v>-127565</v>
      </c>
      <c r="BB59" s="322">
        <v>-48962</v>
      </c>
      <c r="BC59" s="322">
        <v>-27567</v>
      </c>
      <c r="BD59" s="322">
        <v>-131970</v>
      </c>
      <c r="BE59" s="326" t="s">
        <v>346</v>
      </c>
      <c r="BF59" s="266">
        <v>-134049</v>
      </c>
      <c r="BG59" s="382">
        <v>17378</v>
      </c>
      <c r="BH59" s="382">
        <v>84707</v>
      </c>
    </row>
    <row r="60" spans="2:60" s="263" customFormat="1">
      <c r="B60" s="263" t="s">
        <v>281</v>
      </c>
      <c r="E60" s="264" t="s">
        <v>220</v>
      </c>
      <c r="F60" s="265">
        <v>25509.785</v>
      </c>
      <c r="G60" s="265">
        <v>20733.395</v>
      </c>
      <c r="H60" s="265">
        <v>14254.050999999999</v>
      </c>
      <c r="I60" s="266">
        <v>0</v>
      </c>
      <c r="J60" s="265">
        <v>39745.815000000002</v>
      </c>
      <c r="K60" s="265">
        <v>34953.19</v>
      </c>
      <c r="L60" s="265">
        <v>-15498.379000000001</v>
      </c>
      <c r="M60" s="265">
        <v>80411.5</v>
      </c>
      <c r="N60" s="266">
        <v>0</v>
      </c>
      <c r="O60" s="265">
        <v>132824.726</v>
      </c>
      <c r="P60" s="265">
        <v>-12144.08</v>
      </c>
      <c r="Q60" s="265">
        <v>-69021.409</v>
      </c>
      <c r="R60" s="265">
        <v>-51274.485000000001</v>
      </c>
      <c r="S60" s="266">
        <v>0</v>
      </c>
      <c r="T60" s="265">
        <v>61908</v>
      </c>
      <c r="U60" s="265">
        <v>-5544.5330000000004</v>
      </c>
      <c r="V60" s="265">
        <v>111353.54399999999</v>
      </c>
      <c r="W60" s="265">
        <v>66178.510999999999</v>
      </c>
      <c r="X60" s="266">
        <v>0</v>
      </c>
      <c r="Y60" s="265">
        <v>-39896</v>
      </c>
      <c r="Z60" s="267">
        <v>8678.4135999999999</v>
      </c>
      <c r="AA60" s="265">
        <v>-8327</v>
      </c>
      <c r="AB60" s="265">
        <v>-37979.422270000003</v>
      </c>
      <c r="AC60" s="265">
        <v>-107071</v>
      </c>
      <c r="AD60" s="265">
        <v>-8317</v>
      </c>
      <c r="AE60" s="265">
        <v>-109479</v>
      </c>
      <c r="AF60" s="266">
        <v>0</v>
      </c>
      <c r="AG60" s="265">
        <v>-23578</v>
      </c>
      <c r="AH60" s="265">
        <v>-218084</v>
      </c>
      <c r="AI60" s="265">
        <v>-301725</v>
      </c>
      <c r="AJ60" s="265">
        <v>-318773</v>
      </c>
      <c r="AK60" s="266">
        <v>0</v>
      </c>
      <c r="AL60" s="265">
        <v>-305380</v>
      </c>
      <c r="AM60" s="171">
        <v>69300</v>
      </c>
      <c r="AN60" s="171">
        <v>-29396</v>
      </c>
      <c r="AO60" s="171">
        <v>-36870</v>
      </c>
      <c r="AP60" s="171">
        <v>227645</v>
      </c>
      <c r="AQ60" s="171">
        <v>227645</v>
      </c>
      <c r="AR60" s="171">
        <v>104778</v>
      </c>
      <c r="AS60" s="171">
        <v>277454</v>
      </c>
      <c r="AT60" s="171">
        <v>18365</v>
      </c>
      <c r="AU60" s="326" t="s">
        <v>346</v>
      </c>
      <c r="AV60" s="171">
        <v>-112525</v>
      </c>
      <c r="AW60" s="171">
        <v>-26804</v>
      </c>
      <c r="AX60" s="171">
        <v>97793</v>
      </c>
      <c r="AY60" s="171">
        <v>131118</v>
      </c>
      <c r="AZ60" s="326" t="s">
        <v>346</v>
      </c>
      <c r="BA60" s="266">
        <v>78727</v>
      </c>
      <c r="BB60" s="322">
        <v>63425</v>
      </c>
      <c r="BC60" s="322">
        <v>-19109</v>
      </c>
      <c r="BD60" s="322">
        <v>-88054</v>
      </c>
      <c r="BE60" s="326" t="s">
        <v>346</v>
      </c>
      <c r="BF60" s="266">
        <v>-142667</v>
      </c>
      <c r="BG60" s="382">
        <v>76409</v>
      </c>
      <c r="BH60" s="382">
        <v>-18399</v>
      </c>
    </row>
    <row r="61" spans="2:60" s="263" customFormat="1">
      <c r="B61" s="263" t="s">
        <v>282</v>
      </c>
      <c r="E61" s="264" t="s">
        <v>220</v>
      </c>
      <c r="F61" s="268">
        <v>0</v>
      </c>
      <c r="G61" s="268">
        <v>0</v>
      </c>
      <c r="H61" s="268">
        <v>0</v>
      </c>
      <c r="I61" s="266">
        <v>0</v>
      </c>
      <c r="J61" s="268">
        <v>0</v>
      </c>
      <c r="K61" s="268">
        <v>0</v>
      </c>
      <c r="L61" s="265">
        <v>1024904.887</v>
      </c>
      <c r="M61" s="265">
        <v>1012020</v>
      </c>
      <c r="N61" s="266">
        <v>0</v>
      </c>
      <c r="O61" s="265">
        <v>1012020</v>
      </c>
      <c r="P61" s="268">
        <v>0</v>
      </c>
      <c r="Q61" s="268">
        <v>0</v>
      </c>
      <c r="R61" s="268">
        <v>0</v>
      </c>
      <c r="S61" s="266">
        <v>0</v>
      </c>
      <c r="T61" s="265">
        <v>175133</v>
      </c>
      <c r="U61" s="265">
        <v>80787.667000000001</v>
      </c>
      <c r="V61" s="265">
        <v>163072.674</v>
      </c>
      <c r="W61" s="265">
        <v>168062.18</v>
      </c>
      <c r="X61" s="266">
        <v>0</v>
      </c>
      <c r="Y61" s="265">
        <v>172322</v>
      </c>
      <c r="Z61" s="268">
        <v>0</v>
      </c>
      <c r="AA61" s="268">
        <v>0</v>
      </c>
      <c r="AB61" s="268">
        <v>0</v>
      </c>
      <c r="AC61" s="268">
        <v>0</v>
      </c>
      <c r="AD61" s="268">
        <v>0</v>
      </c>
      <c r="AE61" s="270">
        <v>0</v>
      </c>
      <c r="AF61" s="266">
        <v>0</v>
      </c>
      <c r="AG61" s="266">
        <v>0</v>
      </c>
      <c r="AH61" s="266">
        <v>0</v>
      </c>
      <c r="AI61" s="266">
        <v>0</v>
      </c>
      <c r="AJ61" s="269">
        <v>0</v>
      </c>
      <c r="AK61" s="266">
        <v>0</v>
      </c>
      <c r="AL61" s="266">
        <v>0</v>
      </c>
      <c r="AM61" s="266">
        <v>0</v>
      </c>
      <c r="AN61" s="266">
        <v>0</v>
      </c>
      <c r="AO61" s="266">
        <v>0</v>
      </c>
      <c r="AP61" s="303">
        <v>0</v>
      </c>
      <c r="AQ61" s="303">
        <v>0</v>
      </c>
      <c r="AR61" s="303">
        <v>0</v>
      </c>
      <c r="AS61" s="303">
        <v>0</v>
      </c>
      <c r="AT61" s="303">
        <v>0</v>
      </c>
      <c r="AU61" s="303" t="s">
        <v>346</v>
      </c>
      <c r="AV61" s="266">
        <v>0</v>
      </c>
      <c r="AW61" s="303"/>
      <c r="AX61" s="303" t="s">
        <v>346</v>
      </c>
      <c r="AY61" s="303" t="s">
        <v>346</v>
      </c>
      <c r="AZ61" s="326" t="s">
        <v>346</v>
      </c>
      <c r="BA61" s="266">
        <v>0</v>
      </c>
      <c r="BB61" s="266">
        <v>0</v>
      </c>
      <c r="BC61" s="266">
        <v>0</v>
      </c>
      <c r="BD61" s="371">
        <v>0</v>
      </c>
      <c r="BE61" s="326" t="s">
        <v>346</v>
      </c>
      <c r="BF61" s="311" t="s">
        <v>346</v>
      </c>
      <c r="BG61" s="311" t="s">
        <v>346</v>
      </c>
      <c r="BH61" s="311" t="s">
        <v>346</v>
      </c>
    </row>
    <row r="62" spans="2:60" s="263" customFormat="1">
      <c r="B62" s="263" t="s">
        <v>115</v>
      </c>
      <c r="E62" s="264" t="s">
        <v>220</v>
      </c>
      <c r="F62" s="268">
        <v>0</v>
      </c>
      <c r="G62" s="268">
        <v>0</v>
      </c>
      <c r="H62" s="268">
        <v>0</v>
      </c>
      <c r="I62" s="266">
        <v>0</v>
      </c>
      <c r="J62" s="268">
        <v>0</v>
      </c>
      <c r="K62" s="268">
        <v>0</v>
      </c>
      <c r="L62" s="268">
        <v>0</v>
      </c>
      <c r="M62" s="268">
        <v>0</v>
      </c>
      <c r="N62" s="266">
        <v>0</v>
      </c>
      <c r="O62" s="268">
        <v>0</v>
      </c>
      <c r="P62" s="268">
        <v>0</v>
      </c>
      <c r="Q62" s="268">
        <v>0</v>
      </c>
      <c r="R62" s="268">
        <v>0</v>
      </c>
      <c r="S62" s="266">
        <v>0</v>
      </c>
      <c r="T62" s="268">
        <v>0</v>
      </c>
      <c r="U62" s="268">
        <v>0</v>
      </c>
      <c r="V62" s="268">
        <v>0</v>
      </c>
      <c r="W62" s="268">
        <v>0</v>
      </c>
      <c r="X62" s="266">
        <v>0</v>
      </c>
      <c r="Y62" s="268">
        <v>0</v>
      </c>
      <c r="Z62" s="268">
        <v>0</v>
      </c>
      <c r="AA62" s="268">
        <v>0</v>
      </c>
      <c r="AB62" s="268">
        <v>0</v>
      </c>
      <c r="AC62" s="268">
        <v>0</v>
      </c>
      <c r="AD62" s="268">
        <v>0</v>
      </c>
      <c r="AE62" s="270">
        <v>0</v>
      </c>
      <c r="AF62" s="266">
        <v>0</v>
      </c>
      <c r="AG62" s="266">
        <v>0</v>
      </c>
      <c r="AH62" s="266">
        <v>0</v>
      </c>
      <c r="AI62" s="266">
        <v>0</v>
      </c>
      <c r="AJ62" s="269">
        <v>0</v>
      </c>
      <c r="AK62" s="266">
        <v>0</v>
      </c>
      <c r="AL62" s="266">
        <v>0</v>
      </c>
      <c r="AM62" s="266">
        <v>0</v>
      </c>
      <c r="AN62" s="266">
        <v>0</v>
      </c>
      <c r="AO62" s="266">
        <v>0</v>
      </c>
      <c r="AP62" s="303">
        <v>0</v>
      </c>
      <c r="AQ62" s="303">
        <v>0</v>
      </c>
      <c r="AR62" s="303">
        <v>0</v>
      </c>
      <c r="AS62" s="303">
        <v>0</v>
      </c>
      <c r="AT62" s="303">
        <v>0</v>
      </c>
      <c r="AU62" s="303" t="s">
        <v>346</v>
      </c>
      <c r="AV62" s="266">
        <v>0</v>
      </c>
      <c r="AW62" s="303"/>
      <c r="AX62" s="303" t="s">
        <v>346</v>
      </c>
      <c r="AY62" s="303" t="s">
        <v>346</v>
      </c>
      <c r="AZ62" s="326" t="s">
        <v>346</v>
      </c>
      <c r="BA62" s="266">
        <v>0</v>
      </c>
      <c r="BB62" s="266">
        <v>0</v>
      </c>
      <c r="BC62" s="266">
        <v>0</v>
      </c>
      <c r="BD62" s="371">
        <v>0</v>
      </c>
      <c r="BE62" s="326" t="s">
        <v>346</v>
      </c>
      <c r="BF62" s="311" t="s">
        <v>346</v>
      </c>
      <c r="BG62" s="311" t="s">
        <v>346</v>
      </c>
      <c r="BH62" s="311" t="s">
        <v>346</v>
      </c>
    </row>
    <row r="63" spans="2:60" s="263" customFormat="1">
      <c r="B63" s="263" t="s">
        <v>114</v>
      </c>
      <c r="E63" s="264" t="s">
        <v>220</v>
      </c>
      <c r="F63" s="265">
        <v>-20444.472000000002</v>
      </c>
      <c r="G63" s="265">
        <v>-17356.203000000001</v>
      </c>
      <c r="H63" s="265">
        <v>-52791.091</v>
      </c>
      <c r="I63" s="266">
        <v>0</v>
      </c>
      <c r="J63" s="265">
        <v>-24663.004000000001</v>
      </c>
      <c r="K63" s="265">
        <v>-167.26900000000001</v>
      </c>
      <c r="L63" s="265">
        <v>-1301.605</v>
      </c>
      <c r="M63" s="265">
        <v>16424.519</v>
      </c>
      <c r="N63" s="266">
        <v>0</v>
      </c>
      <c r="O63" s="265">
        <v>2220.4360000000001</v>
      </c>
      <c r="P63" s="265">
        <v>-495.98899999999998</v>
      </c>
      <c r="Q63" s="265">
        <v>-24448.983</v>
      </c>
      <c r="R63" s="265">
        <v>-24877.260999999999</v>
      </c>
      <c r="S63" s="266">
        <v>0</v>
      </c>
      <c r="T63" s="268">
        <v>0</v>
      </c>
      <c r="U63" s="265">
        <v>-3375.643</v>
      </c>
      <c r="V63" s="265">
        <v>-61623.521000000001</v>
      </c>
      <c r="W63" s="265">
        <v>-51436.607000000004</v>
      </c>
      <c r="X63" s="266">
        <v>0</v>
      </c>
      <c r="Y63" s="268">
        <v>0</v>
      </c>
      <c r="Z63" s="265">
        <v>-43212.273999999998</v>
      </c>
      <c r="AA63" s="265"/>
      <c r="AB63" s="268">
        <v>-55534</v>
      </c>
      <c r="AC63" s="268">
        <v>0</v>
      </c>
      <c r="AD63" s="265">
        <v>-70263</v>
      </c>
      <c r="AE63" s="270">
        <v>0</v>
      </c>
      <c r="AF63" s="266">
        <v>0</v>
      </c>
      <c r="AG63" s="266">
        <v>0</v>
      </c>
      <c r="AH63" s="266">
        <v>0</v>
      </c>
      <c r="AI63" s="266">
        <v>0</v>
      </c>
      <c r="AJ63" s="269">
        <v>0</v>
      </c>
      <c r="AK63" s="266">
        <v>0</v>
      </c>
      <c r="AL63" s="266">
        <v>0</v>
      </c>
      <c r="AM63" s="266">
        <v>0</v>
      </c>
      <c r="AN63" s="266">
        <v>0</v>
      </c>
      <c r="AO63" s="266">
        <v>0</v>
      </c>
      <c r="AP63" s="303">
        <v>0</v>
      </c>
      <c r="AQ63" s="303">
        <v>0</v>
      </c>
      <c r="AR63" s="303">
        <v>0</v>
      </c>
      <c r="AS63" s="303">
        <v>0</v>
      </c>
      <c r="AT63" s="303">
        <v>0</v>
      </c>
      <c r="AU63" s="303" t="s">
        <v>346</v>
      </c>
      <c r="AV63" s="266">
        <v>0</v>
      </c>
      <c r="AW63" s="303"/>
      <c r="AX63" s="303" t="s">
        <v>346</v>
      </c>
      <c r="AY63" s="303" t="s">
        <v>346</v>
      </c>
      <c r="AZ63" s="326" t="s">
        <v>346</v>
      </c>
      <c r="BA63" s="266">
        <v>0</v>
      </c>
      <c r="BB63" s="266">
        <v>0</v>
      </c>
      <c r="BC63" s="266">
        <v>0</v>
      </c>
      <c r="BD63" s="371">
        <v>0</v>
      </c>
      <c r="BE63" s="326" t="s">
        <v>346</v>
      </c>
      <c r="BF63" s="311" t="s">
        <v>346</v>
      </c>
      <c r="BG63" s="311" t="s">
        <v>346</v>
      </c>
      <c r="BH63" s="311" t="s">
        <v>346</v>
      </c>
    </row>
    <row r="64" spans="2:60" s="263" customFormat="1">
      <c r="B64" s="271" t="s">
        <v>116</v>
      </c>
      <c r="C64" s="271"/>
      <c r="D64" s="271"/>
      <c r="E64" s="272" t="s">
        <v>220</v>
      </c>
      <c r="F64" s="273">
        <f>SUM(F54:F63)</f>
        <v>72074.040000000008</v>
      </c>
      <c r="G64" s="273">
        <f t="shared" ref="G64:AA64" si="2">SUM(G54:G63)</f>
        <v>153252.28099999993</v>
      </c>
      <c r="H64" s="273">
        <f t="shared" si="2"/>
        <v>378805.31799999997</v>
      </c>
      <c r="I64" s="274">
        <f t="shared" si="2"/>
        <v>0</v>
      </c>
      <c r="J64" s="278">
        <f t="shared" si="2"/>
        <v>423256.0290000001</v>
      </c>
      <c r="K64" s="278">
        <f t="shared" si="2"/>
        <v>109456.14799999999</v>
      </c>
      <c r="L64" s="278">
        <f t="shared" si="2"/>
        <v>1170966.463</v>
      </c>
      <c r="M64" s="278">
        <f t="shared" si="2"/>
        <v>1346523.209</v>
      </c>
      <c r="N64" s="352">
        <f t="shared" si="2"/>
        <v>0</v>
      </c>
      <c r="O64" s="278">
        <f t="shared" si="2"/>
        <v>1518827.1139999998</v>
      </c>
      <c r="P64" s="278">
        <f>SUM(P54:P63)</f>
        <v>189710.19399999993</v>
      </c>
      <c r="Q64" s="278">
        <f t="shared" si="2"/>
        <v>270410.05345531</v>
      </c>
      <c r="R64" s="278">
        <f t="shared" si="2"/>
        <v>377893.63500000018</v>
      </c>
      <c r="S64" s="352">
        <f t="shared" si="2"/>
        <v>0</v>
      </c>
      <c r="T64" s="278">
        <f t="shared" si="2"/>
        <v>647993.88399999996</v>
      </c>
      <c r="U64" s="278">
        <f t="shared" si="2"/>
        <v>163331.11899999998</v>
      </c>
      <c r="V64" s="278">
        <f t="shared" si="2"/>
        <v>316598.60100000002</v>
      </c>
      <c r="W64" s="278">
        <f t="shared" si="2"/>
        <v>475189.75899999979</v>
      </c>
      <c r="X64" s="352">
        <f t="shared" si="2"/>
        <v>0</v>
      </c>
      <c r="Y64" s="278">
        <f t="shared" si="2"/>
        <v>769500.30000000016</v>
      </c>
      <c r="Z64" s="278">
        <f t="shared" si="2"/>
        <v>-38624.131600330024</v>
      </c>
      <c r="AA64" s="278">
        <f t="shared" si="2"/>
        <v>-41229.868000000017</v>
      </c>
      <c r="AB64" s="353">
        <v>-33994.422270000003</v>
      </c>
      <c r="AC64" s="278">
        <f t="shared" ref="AC64:AI64" si="3">SUM(AC54:AC63)</f>
        <v>-33994</v>
      </c>
      <c r="AD64" s="278">
        <f t="shared" si="3"/>
        <v>31086</v>
      </c>
      <c r="AE64" s="353">
        <v>31086</v>
      </c>
      <c r="AF64" s="352">
        <f t="shared" si="3"/>
        <v>0</v>
      </c>
      <c r="AG64" s="278">
        <f t="shared" si="3"/>
        <v>280073</v>
      </c>
      <c r="AH64" s="278">
        <f t="shared" si="3"/>
        <v>168243</v>
      </c>
      <c r="AI64" s="278">
        <f t="shared" si="3"/>
        <v>296352</v>
      </c>
      <c r="AJ64" s="278">
        <v>483336</v>
      </c>
      <c r="AK64" s="352">
        <f t="shared" ref="AK64:AL64" si="4">SUM(AK54:AK63)</f>
        <v>0</v>
      </c>
      <c r="AL64" s="278">
        <f t="shared" si="4"/>
        <v>546076</v>
      </c>
      <c r="AM64" s="240">
        <v>149686</v>
      </c>
      <c r="AN64" s="240">
        <v>472775</v>
      </c>
      <c r="AO64" s="240">
        <v>735603</v>
      </c>
      <c r="AP64" s="240">
        <v>984790</v>
      </c>
      <c r="AQ64" s="240">
        <v>984790</v>
      </c>
      <c r="AR64" s="172">
        <v>27614</v>
      </c>
      <c r="AS64" s="172">
        <v>378921</v>
      </c>
      <c r="AT64" s="172">
        <v>1222228</v>
      </c>
      <c r="AU64" s="329" t="s">
        <v>346</v>
      </c>
      <c r="AV64" s="240">
        <v>1432820</v>
      </c>
      <c r="AW64" s="240">
        <v>163344</v>
      </c>
      <c r="AX64" s="240">
        <f>AX54+SUM(AX56:AX63)</f>
        <v>561842</v>
      </c>
      <c r="AY64" s="240">
        <f>AY54+SUM(AY56:AY63)</f>
        <v>916524</v>
      </c>
      <c r="AZ64" s="329" t="s">
        <v>346</v>
      </c>
      <c r="BA64" s="240">
        <f>BA54+SUM(BA56:BA63)</f>
        <v>1327973</v>
      </c>
      <c r="BB64" s="359">
        <f>SUM(BB54:BB63)</f>
        <v>228763</v>
      </c>
      <c r="BC64" s="359">
        <f>SUM(BC54:BC63)</f>
        <v>675029</v>
      </c>
      <c r="BD64" s="359">
        <f>SUM(BD54:BD63)</f>
        <v>1001007</v>
      </c>
      <c r="BE64" s="329" t="s">
        <v>346</v>
      </c>
      <c r="BF64" s="359">
        <f>SUM(BF54:BF63)</f>
        <v>1433646</v>
      </c>
      <c r="BG64" s="359">
        <f>SUM(BG54:BG63)</f>
        <v>298242</v>
      </c>
      <c r="BH64" s="359">
        <f>SUM(BH54:BH63)</f>
        <v>634995</v>
      </c>
    </row>
    <row r="65" spans="1:60" s="263" customFormat="1">
      <c r="E65" s="264"/>
      <c r="F65" s="265"/>
      <c r="G65" s="265"/>
      <c r="H65" s="265"/>
      <c r="I65" s="265"/>
      <c r="J65" s="265"/>
      <c r="K65" s="265"/>
      <c r="L65" s="265"/>
      <c r="M65" s="265"/>
      <c r="N65" s="265"/>
      <c r="O65" s="265"/>
      <c r="P65" s="265"/>
      <c r="Q65" s="265"/>
      <c r="R65" s="265"/>
      <c r="S65" s="265"/>
      <c r="T65" s="265"/>
      <c r="U65" s="265"/>
      <c r="V65" s="265"/>
      <c r="W65" s="265"/>
      <c r="X65" s="265"/>
      <c r="Y65" s="265"/>
      <c r="Z65" s="265"/>
      <c r="AA65" s="265"/>
      <c r="AB65" s="270"/>
      <c r="AC65" s="270"/>
      <c r="AD65" s="265"/>
      <c r="AE65" s="270"/>
      <c r="AF65" s="265"/>
      <c r="AI65" s="270"/>
      <c r="AJ65" s="270"/>
      <c r="AK65" s="265"/>
      <c r="AM65" s="261"/>
      <c r="AN65" s="261"/>
      <c r="AO65" s="261"/>
      <c r="AP65" s="44"/>
      <c r="AQ65" s="44"/>
      <c r="AR65" s="44"/>
      <c r="AS65" s="44"/>
      <c r="AU65" s="328"/>
      <c r="AV65" s="44"/>
      <c r="AX65" s="44"/>
      <c r="AY65" s="44"/>
      <c r="BB65" s="322"/>
      <c r="BD65" s="44"/>
      <c r="BE65" s="323"/>
      <c r="BF65" s="266"/>
      <c r="BH65" s="44"/>
    </row>
    <row r="66" spans="1:60" s="263" customFormat="1">
      <c r="B66" s="263" t="s">
        <v>283</v>
      </c>
      <c r="E66" s="264" t="s">
        <v>220</v>
      </c>
      <c r="F66" s="265">
        <v>2490.317</v>
      </c>
      <c r="G66" s="265">
        <v>1920.8209999999999</v>
      </c>
      <c r="H66" s="265">
        <v>3269.9920000000002</v>
      </c>
      <c r="I66" s="266">
        <v>0</v>
      </c>
      <c r="J66" s="265">
        <v>6694.8680000000004</v>
      </c>
      <c r="K66" s="265">
        <v>230.84299999999999</v>
      </c>
      <c r="L66" s="265">
        <v>317.05900000000003</v>
      </c>
      <c r="M66" s="265">
        <v>944.48699999999997</v>
      </c>
      <c r="N66" s="266">
        <v>0</v>
      </c>
      <c r="O66" s="265">
        <v>330.12</v>
      </c>
      <c r="P66" s="265">
        <v>72.474000000000004</v>
      </c>
      <c r="Q66" s="265">
        <v>-75.885999999999996</v>
      </c>
      <c r="R66" s="265">
        <v>257.03500000000003</v>
      </c>
      <c r="S66" s="266">
        <v>0</v>
      </c>
      <c r="T66" s="265">
        <v>57</v>
      </c>
      <c r="U66" s="265">
        <v>47.874000000000002</v>
      </c>
      <c r="V66" s="265">
        <v>-2242.2820000000002</v>
      </c>
      <c r="W66" s="265">
        <v>-1902.2909999999999</v>
      </c>
      <c r="X66" s="266">
        <v>0</v>
      </c>
      <c r="Y66" s="265">
        <v>-225</v>
      </c>
      <c r="Z66" s="268">
        <v>0</v>
      </c>
      <c r="AA66" s="266">
        <v>0</v>
      </c>
      <c r="AB66" s="266">
        <v>0</v>
      </c>
      <c r="AC66" s="266">
        <v>0</v>
      </c>
      <c r="AD66" s="268">
        <v>0</v>
      </c>
      <c r="AE66" s="269">
        <v>0</v>
      </c>
      <c r="AF66" s="266">
        <v>0</v>
      </c>
      <c r="AG66" s="265">
        <v>-7</v>
      </c>
      <c r="AH66" s="266">
        <v>0</v>
      </c>
      <c r="AI66" s="266">
        <v>0</v>
      </c>
      <c r="AJ66" s="269">
        <v>0</v>
      </c>
      <c r="AK66" s="266">
        <v>0</v>
      </c>
      <c r="AL66" s="265">
        <v>-142</v>
      </c>
      <c r="AM66" s="262">
        <v>1911</v>
      </c>
      <c r="AN66" s="266">
        <v>0</v>
      </c>
      <c r="AO66" s="266">
        <v>0</v>
      </c>
      <c r="AP66" s="303" t="s">
        <v>346</v>
      </c>
      <c r="AQ66" s="266">
        <v>0</v>
      </c>
      <c r="AR66" s="303" t="s">
        <v>346</v>
      </c>
      <c r="AS66" s="303" t="s">
        <v>346</v>
      </c>
      <c r="AT66" s="303" t="s">
        <v>346</v>
      </c>
      <c r="AU66" s="303" t="s">
        <v>346</v>
      </c>
      <c r="AV66" s="266">
        <v>0</v>
      </c>
      <c r="AW66" s="303"/>
      <c r="AX66" s="303" t="s">
        <v>346</v>
      </c>
      <c r="AY66" s="303" t="s">
        <v>346</v>
      </c>
      <c r="AZ66" s="326" t="s">
        <v>346</v>
      </c>
      <c r="BA66" s="266">
        <v>0</v>
      </c>
      <c r="BB66" s="322">
        <v>0</v>
      </c>
      <c r="BC66" s="322">
        <v>0</v>
      </c>
      <c r="BD66" s="322">
        <v>0</v>
      </c>
      <c r="BE66" s="326" t="s">
        <v>346</v>
      </c>
      <c r="BF66" s="266"/>
      <c r="BH66" s="44"/>
    </row>
    <row r="67" spans="1:60" s="263" customFormat="1">
      <c r="B67" s="263" t="s">
        <v>284</v>
      </c>
      <c r="E67" s="264" t="s">
        <v>220</v>
      </c>
      <c r="F67" s="265">
        <v>4626.25</v>
      </c>
      <c r="G67" s="265">
        <v>46441.921000000002</v>
      </c>
      <c r="H67" s="265">
        <v>132826.28</v>
      </c>
      <c r="I67" s="266">
        <v>0</v>
      </c>
      <c r="J67" s="265">
        <v>172719.43400000001</v>
      </c>
      <c r="K67" s="265">
        <v>6710.4579999999996</v>
      </c>
      <c r="L67" s="265">
        <v>12560.016</v>
      </c>
      <c r="M67" s="265">
        <v>59021.692000000003</v>
      </c>
      <c r="N67" s="266">
        <v>0</v>
      </c>
      <c r="O67" s="265">
        <v>118607.55</v>
      </c>
      <c r="P67" s="265">
        <v>3112.7849999999999</v>
      </c>
      <c r="Q67" s="265">
        <v>61654.826000000001</v>
      </c>
      <c r="R67" s="265">
        <v>70581.239000000001</v>
      </c>
      <c r="S67" s="266">
        <v>0</v>
      </c>
      <c r="T67" s="265">
        <v>271783</v>
      </c>
      <c r="U67" s="265">
        <v>15295.853999999999</v>
      </c>
      <c r="V67" s="265">
        <v>78726.436000000002</v>
      </c>
      <c r="W67" s="265">
        <v>137058.77100000001</v>
      </c>
      <c r="X67" s="266">
        <v>0</v>
      </c>
      <c r="Y67" s="265">
        <v>160061</v>
      </c>
      <c r="Z67" s="267">
        <v>1696</v>
      </c>
      <c r="AA67" s="267">
        <v>1696</v>
      </c>
      <c r="AB67" s="267">
        <v>42306.112000000001</v>
      </c>
      <c r="AC67" s="267">
        <v>42306</v>
      </c>
      <c r="AD67" s="267">
        <v>88577</v>
      </c>
      <c r="AE67" s="267">
        <v>88577</v>
      </c>
      <c r="AF67" s="266">
        <v>0</v>
      </c>
      <c r="AG67" s="265">
        <v>126461</v>
      </c>
      <c r="AH67" s="265">
        <v>7510</v>
      </c>
      <c r="AI67" s="265">
        <v>16140</v>
      </c>
      <c r="AJ67" s="265">
        <v>49970</v>
      </c>
      <c r="AK67" s="266">
        <v>0</v>
      </c>
      <c r="AL67" s="265">
        <v>134772</v>
      </c>
      <c r="AM67" s="171">
        <v>380</v>
      </c>
      <c r="AN67" s="171">
        <v>121620</v>
      </c>
      <c r="AO67" s="171">
        <v>156793</v>
      </c>
      <c r="AP67" s="171">
        <v>415359</v>
      </c>
      <c r="AQ67" s="171">
        <v>415359</v>
      </c>
      <c r="AR67" s="171">
        <v>52258</v>
      </c>
      <c r="AS67" s="171">
        <v>123038</v>
      </c>
      <c r="AT67" s="171">
        <v>250381</v>
      </c>
      <c r="AU67" s="326" t="s">
        <v>346</v>
      </c>
      <c r="AV67" s="171">
        <v>462309</v>
      </c>
      <c r="AW67" s="171">
        <v>250</v>
      </c>
      <c r="AX67" s="171">
        <v>174464</v>
      </c>
      <c r="AY67" s="171">
        <v>215798</v>
      </c>
      <c r="AZ67" s="326" t="s">
        <v>346</v>
      </c>
      <c r="BA67" s="266">
        <v>619826</v>
      </c>
      <c r="BB67" s="322">
        <v>54814</v>
      </c>
      <c r="BC67" s="322">
        <v>309547</v>
      </c>
      <c r="BD67" s="322">
        <v>558772</v>
      </c>
      <c r="BE67" s="326" t="s">
        <v>346</v>
      </c>
      <c r="BF67" s="266">
        <v>701104</v>
      </c>
      <c r="BG67" s="382">
        <v>156389</v>
      </c>
      <c r="BH67" s="382">
        <v>474356</v>
      </c>
    </row>
    <row r="68" spans="1:60" s="263" customFormat="1">
      <c r="B68" s="263" t="s">
        <v>117</v>
      </c>
      <c r="E68" s="264" t="s">
        <v>220</v>
      </c>
      <c r="F68" s="265">
        <v>-40556.593999999997</v>
      </c>
      <c r="G68" s="265">
        <v>-56893.487000000001</v>
      </c>
      <c r="H68" s="265">
        <v>-85831.39</v>
      </c>
      <c r="I68" s="266">
        <v>0</v>
      </c>
      <c r="J68" s="265">
        <v>-187135.28200000001</v>
      </c>
      <c r="K68" s="265">
        <v>-45796.216</v>
      </c>
      <c r="L68" s="265">
        <v>-58837.900999999998</v>
      </c>
      <c r="M68" s="265">
        <v>-78127.452000000005</v>
      </c>
      <c r="N68" s="266">
        <v>0</v>
      </c>
      <c r="O68" s="265">
        <v>-106406.44</v>
      </c>
      <c r="P68" s="265">
        <v>-25929.236000000001</v>
      </c>
      <c r="Q68" s="265">
        <v>-26642.806</v>
      </c>
      <c r="R68" s="265">
        <v>-40218.834000000003</v>
      </c>
      <c r="S68" s="266">
        <v>0</v>
      </c>
      <c r="T68" s="265">
        <v>-112605</v>
      </c>
      <c r="U68" s="265">
        <v>-31993.776999999998</v>
      </c>
      <c r="V68" s="265">
        <v>-61530.811999999998</v>
      </c>
      <c r="W68" s="265">
        <v>-83425.232000000004</v>
      </c>
      <c r="X68" s="266">
        <v>0</v>
      </c>
      <c r="Y68" s="265">
        <v>-186199.158</v>
      </c>
      <c r="Z68" s="265">
        <v>-50058</v>
      </c>
      <c r="AA68" s="265">
        <v>-50058</v>
      </c>
      <c r="AB68" s="265">
        <v>-78896</v>
      </c>
      <c r="AC68" s="265">
        <v>-78896</v>
      </c>
      <c r="AD68" s="265">
        <v>-103666.792</v>
      </c>
      <c r="AE68" s="265">
        <v>-103667</v>
      </c>
      <c r="AF68" s="266">
        <v>0</v>
      </c>
      <c r="AG68" s="265">
        <v>-161979</v>
      </c>
      <c r="AH68" s="265">
        <v>-29409</v>
      </c>
      <c r="AI68" s="265">
        <v>-46108</v>
      </c>
      <c r="AJ68" s="265">
        <v>-61131</v>
      </c>
      <c r="AK68" s="266">
        <v>0</v>
      </c>
      <c r="AL68" s="265">
        <v>-87984</v>
      </c>
      <c r="AM68" s="171">
        <v>-18507</v>
      </c>
      <c r="AN68" s="171">
        <v>-31202</v>
      </c>
      <c r="AO68" s="171">
        <v>-51257</v>
      </c>
      <c r="AP68" s="171">
        <v>-111373</v>
      </c>
      <c r="AQ68" s="171">
        <v>-111373</v>
      </c>
      <c r="AR68" s="171">
        <v>-35630</v>
      </c>
      <c r="AS68" s="171">
        <v>-55362</v>
      </c>
      <c r="AT68" s="171">
        <v>-84166</v>
      </c>
      <c r="AU68" s="326" t="s">
        <v>346</v>
      </c>
      <c r="AV68" s="171">
        <v>-144013</v>
      </c>
      <c r="AW68" s="171">
        <v>-31257</v>
      </c>
      <c r="AX68" s="171">
        <v>-101933</v>
      </c>
      <c r="AY68" s="171">
        <v>-114055</v>
      </c>
      <c r="AZ68" s="326" t="s">
        <v>346</v>
      </c>
      <c r="BA68" s="266">
        <v>-147166</v>
      </c>
      <c r="BB68" s="322">
        <v>-23391</v>
      </c>
      <c r="BC68" s="322">
        <v>-65508</v>
      </c>
      <c r="BD68" s="322">
        <v>-112894</v>
      </c>
      <c r="BE68" s="326" t="s">
        <v>346</v>
      </c>
      <c r="BF68" s="266">
        <v>-182227</v>
      </c>
      <c r="BG68" s="266">
        <v>-54820</v>
      </c>
      <c r="BH68" s="266">
        <v>-119771</v>
      </c>
    </row>
    <row r="69" spans="1:60" s="263" customFormat="1">
      <c r="B69" s="263" t="s">
        <v>118</v>
      </c>
      <c r="E69" s="264" t="s">
        <v>220</v>
      </c>
      <c r="F69" s="265">
        <v>14547.395</v>
      </c>
      <c r="G69" s="265">
        <v>18001.581999999999</v>
      </c>
      <c r="H69" s="265">
        <v>81041.413</v>
      </c>
      <c r="I69" s="266">
        <v>0</v>
      </c>
      <c r="J69" s="265">
        <v>118778.446</v>
      </c>
      <c r="K69" s="265">
        <v>13465.589</v>
      </c>
      <c r="L69" s="265">
        <v>30468.422999999999</v>
      </c>
      <c r="M69" s="265">
        <v>42593.516000000003</v>
      </c>
      <c r="N69" s="266">
        <v>0</v>
      </c>
      <c r="O69" s="265">
        <v>61212.114999999998</v>
      </c>
      <c r="P69" s="265">
        <v>20967.958999999999</v>
      </c>
      <c r="Q69" s="265">
        <v>44898.915000000001</v>
      </c>
      <c r="R69" s="265">
        <v>74139.172000000006</v>
      </c>
      <c r="S69" s="266">
        <v>0</v>
      </c>
      <c r="T69" s="265">
        <v>104803.503</v>
      </c>
      <c r="U69" s="265">
        <v>36875.214</v>
      </c>
      <c r="V69" s="265">
        <v>72028.259999999995</v>
      </c>
      <c r="W69" s="265">
        <v>98079.198000000004</v>
      </c>
      <c r="X69" s="266">
        <v>0</v>
      </c>
      <c r="Y69" s="265">
        <v>134364.943</v>
      </c>
      <c r="Z69" s="267">
        <v>29697.223999999998</v>
      </c>
      <c r="AA69" s="267">
        <v>29697.223999999998</v>
      </c>
      <c r="AB69" s="267">
        <v>56588</v>
      </c>
      <c r="AC69" s="267">
        <v>56588</v>
      </c>
      <c r="AD69" s="267">
        <v>87541.717999999993</v>
      </c>
      <c r="AE69" s="267">
        <v>87542</v>
      </c>
      <c r="AF69" s="266">
        <v>0</v>
      </c>
      <c r="AG69" s="267">
        <v>118207</v>
      </c>
      <c r="AH69" s="267">
        <v>26427</v>
      </c>
      <c r="AI69" s="267">
        <v>51594</v>
      </c>
      <c r="AJ69" s="267">
        <v>79519</v>
      </c>
      <c r="AK69" s="266">
        <v>0</v>
      </c>
      <c r="AL69" s="267">
        <v>90798</v>
      </c>
      <c r="AM69" s="227">
        <v>8759</v>
      </c>
      <c r="AN69" s="227">
        <v>18837</v>
      </c>
      <c r="AO69" s="227">
        <v>29361</v>
      </c>
      <c r="AP69" s="227">
        <v>39496</v>
      </c>
      <c r="AQ69" s="227">
        <v>39496</v>
      </c>
      <c r="AR69" s="227">
        <v>7021</v>
      </c>
      <c r="AS69" s="227">
        <v>17168</v>
      </c>
      <c r="AT69" s="171">
        <v>33550</v>
      </c>
      <c r="AU69" s="326" t="s">
        <v>346</v>
      </c>
      <c r="AV69" s="227">
        <v>49471</v>
      </c>
      <c r="AW69" s="171">
        <v>22059</v>
      </c>
      <c r="AX69" s="171">
        <v>63623</v>
      </c>
      <c r="AY69" s="171">
        <v>84311</v>
      </c>
      <c r="AZ69" s="326" t="s">
        <v>346</v>
      </c>
      <c r="BA69" s="266">
        <v>123389</v>
      </c>
      <c r="BB69" s="322">
        <v>22546</v>
      </c>
      <c r="BC69" s="322">
        <v>66524</v>
      </c>
      <c r="BD69" s="322">
        <v>103894</v>
      </c>
      <c r="BE69" s="326" t="s">
        <v>346</v>
      </c>
      <c r="BF69" s="266">
        <v>138511</v>
      </c>
      <c r="BG69" s="266">
        <v>39919</v>
      </c>
      <c r="BH69" s="266">
        <v>90344</v>
      </c>
    </row>
    <row r="70" spans="1:60" s="263" customFormat="1">
      <c r="B70" s="263" t="s">
        <v>119</v>
      </c>
      <c r="E70" s="264" t="s">
        <v>220</v>
      </c>
      <c r="F70" s="265">
        <v>-29610.573</v>
      </c>
      <c r="G70" s="265">
        <v>-90296.241999999998</v>
      </c>
      <c r="H70" s="265">
        <v>-105121.43399999999</v>
      </c>
      <c r="I70" s="266">
        <v>0</v>
      </c>
      <c r="J70" s="265">
        <v>-212864.70499999999</v>
      </c>
      <c r="K70" s="265">
        <v>-28789.525000000001</v>
      </c>
      <c r="L70" s="265">
        <v>-76817.256999999998</v>
      </c>
      <c r="M70" s="265">
        <v>-129430.853</v>
      </c>
      <c r="N70" s="266">
        <v>0</v>
      </c>
      <c r="O70" s="265">
        <v>-197781.98300000001</v>
      </c>
      <c r="P70" s="265">
        <v>-25368.121999999999</v>
      </c>
      <c r="Q70" s="265">
        <v>-95941.475999999995</v>
      </c>
      <c r="R70" s="265">
        <v>-124944.352</v>
      </c>
      <c r="S70" s="266">
        <v>0</v>
      </c>
      <c r="T70" s="265">
        <v>-216639.83499999999</v>
      </c>
      <c r="U70" s="265">
        <v>-39099.313000000002</v>
      </c>
      <c r="V70" s="265">
        <v>-110698.7</v>
      </c>
      <c r="W70" s="265">
        <v>-174557.58199999999</v>
      </c>
      <c r="X70" s="266">
        <v>0</v>
      </c>
      <c r="Y70" s="265">
        <v>-248341.171</v>
      </c>
      <c r="Z70" s="265">
        <v>-38909</v>
      </c>
      <c r="AA70" s="265">
        <v>-38909</v>
      </c>
      <c r="AB70" s="265">
        <v>-126211</v>
      </c>
      <c r="AC70" s="265">
        <v>-126211</v>
      </c>
      <c r="AD70" s="265">
        <v>-162865.62100000001</v>
      </c>
      <c r="AE70" s="265">
        <v>-162866</v>
      </c>
      <c r="AF70" s="266">
        <v>0</v>
      </c>
      <c r="AG70" s="265">
        <v>-238954</v>
      </c>
      <c r="AH70" s="265">
        <v>-32884</v>
      </c>
      <c r="AI70" s="265">
        <v>-120192</v>
      </c>
      <c r="AJ70" s="265">
        <v>-150295</v>
      </c>
      <c r="AK70" s="266">
        <v>0</v>
      </c>
      <c r="AL70" s="265">
        <v>-236987</v>
      </c>
      <c r="AM70" s="171">
        <v>-25871</v>
      </c>
      <c r="AN70" s="171">
        <v>-138286</v>
      </c>
      <c r="AO70" s="171">
        <v>-163238</v>
      </c>
      <c r="AP70" s="171">
        <v>-249775</v>
      </c>
      <c r="AQ70" s="171">
        <v>-249775</v>
      </c>
      <c r="AR70" s="171">
        <v>-15132</v>
      </c>
      <c r="AS70" s="171">
        <v>-109610</v>
      </c>
      <c r="AT70" s="171">
        <v>-132154</v>
      </c>
      <c r="AU70" s="326" t="s">
        <v>346</v>
      </c>
      <c r="AV70" s="171">
        <v>-233280</v>
      </c>
      <c r="AW70" s="171">
        <v>-18380</v>
      </c>
      <c r="AX70" s="171">
        <v>-126403</v>
      </c>
      <c r="AY70" s="171">
        <v>-145806</v>
      </c>
      <c r="AZ70" s="326" t="s">
        <v>346</v>
      </c>
      <c r="BA70" s="266">
        <v>-256408</v>
      </c>
      <c r="BB70" s="322">
        <v>-12076</v>
      </c>
      <c r="BC70" s="322">
        <v>-112159</v>
      </c>
      <c r="BD70" s="322">
        <v>-130757</v>
      </c>
      <c r="BE70" s="326" t="s">
        <v>346</v>
      </c>
      <c r="BF70" s="266">
        <v>-247182</v>
      </c>
      <c r="BG70" s="266">
        <v>-12272</v>
      </c>
      <c r="BH70" s="266">
        <v>-135939</v>
      </c>
    </row>
    <row r="71" spans="1:60" s="263" customFormat="1">
      <c r="B71" s="276" t="s">
        <v>229</v>
      </c>
      <c r="C71" s="271"/>
      <c r="D71" s="271"/>
      <c r="E71" s="277" t="s">
        <v>220</v>
      </c>
      <c r="F71" s="273">
        <f t="shared" ref="F71:T71" si="5">SUM(F64:F70)</f>
        <v>23570.83500000001</v>
      </c>
      <c r="G71" s="273">
        <f t="shared" si="5"/>
        <v>72426.875999999931</v>
      </c>
      <c r="H71" s="273">
        <f t="shared" si="5"/>
        <v>404990.17899999995</v>
      </c>
      <c r="I71" s="274">
        <f t="shared" si="5"/>
        <v>0</v>
      </c>
      <c r="J71" s="278">
        <f t="shared" si="5"/>
        <v>321448.79000000015</v>
      </c>
      <c r="K71" s="273">
        <f t="shared" si="5"/>
        <v>55277.296999999984</v>
      </c>
      <c r="L71" s="273">
        <f t="shared" si="5"/>
        <v>1078656.8029999998</v>
      </c>
      <c r="M71" s="273">
        <f t="shared" si="5"/>
        <v>1241524.5989999999</v>
      </c>
      <c r="N71" s="274">
        <f t="shared" si="5"/>
        <v>0</v>
      </c>
      <c r="O71" s="278">
        <f t="shared" si="5"/>
        <v>1394788.476</v>
      </c>
      <c r="P71" s="273">
        <f t="shared" si="5"/>
        <v>162566.05399999992</v>
      </c>
      <c r="Q71" s="273">
        <f t="shared" si="5"/>
        <v>254303.62645531</v>
      </c>
      <c r="R71" s="273">
        <f t="shared" si="5"/>
        <v>357707.89500000019</v>
      </c>
      <c r="S71" s="274">
        <f t="shared" si="5"/>
        <v>0</v>
      </c>
      <c r="T71" s="278">
        <f t="shared" si="5"/>
        <v>695392.55200000003</v>
      </c>
      <c r="U71" s="273">
        <f>SUM(U64:U70)</f>
        <v>144456.97099999999</v>
      </c>
      <c r="V71" s="273">
        <f>SUM(V64:V70)</f>
        <v>292881.50300000003</v>
      </c>
      <c r="W71" s="273">
        <f>SUM(W64:W70)</f>
        <v>450442.62299999985</v>
      </c>
      <c r="X71" s="274">
        <f t="shared" ref="X71:AA71" si="6">SUM(X64:X70)</f>
        <v>0</v>
      </c>
      <c r="Y71" s="278">
        <f t="shared" si="6"/>
        <v>629160.91400000022</v>
      </c>
      <c r="Z71" s="273">
        <f t="shared" si="6"/>
        <v>-96197.907600330029</v>
      </c>
      <c r="AA71" s="273">
        <f t="shared" si="6"/>
        <v>-98803.644000000015</v>
      </c>
      <c r="AB71" s="273">
        <v>-140207.31027000002</v>
      </c>
      <c r="AC71" s="273">
        <f t="shared" ref="AC71:AH71" si="7">SUM(AC64:AC70)</f>
        <v>-140207</v>
      </c>
      <c r="AD71" s="273">
        <f t="shared" si="7"/>
        <v>-59327.695000000022</v>
      </c>
      <c r="AE71" s="273">
        <v>-59328</v>
      </c>
      <c r="AF71" s="274">
        <f t="shared" si="7"/>
        <v>0</v>
      </c>
      <c r="AG71" s="278">
        <f t="shared" si="7"/>
        <v>123801</v>
      </c>
      <c r="AH71" s="273">
        <f t="shared" si="7"/>
        <v>139887</v>
      </c>
      <c r="AI71" s="273">
        <f>SUM(AI64:AI70)</f>
        <v>197786</v>
      </c>
      <c r="AJ71" s="273">
        <v>401399</v>
      </c>
      <c r="AK71" s="274">
        <f t="shared" ref="AK71" si="8">SUM(AK64:AK70)</f>
        <v>0</v>
      </c>
      <c r="AL71" s="278">
        <f>SUM(AL64:AL70)</f>
        <v>446533</v>
      </c>
      <c r="AM71" s="172">
        <v>116358</v>
      </c>
      <c r="AN71" s="172">
        <v>443744</v>
      </c>
      <c r="AO71" s="172">
        <v>707262</v>
      </c>
      <c r="AP71" s="172">
        <v>1078497</v>
      </c>
      <c r="AQ71" s="278">
        <v>1078497</v>
      </c>
      <c r="AR71" s="172">
        <v>36131</v>
      </c>
      <c r="AS71" s="172">
        <v>354155</v>
      </c>
      <c r="AT71" s="172">
        <v>1289839</v>
      </c>
      <c r="AU71" s="329" t="s">
        <v>346</v>
      </c>
      <c r="AV71" s="278">
        <v>1567307</v>
      </c>
      <c r="AW71" s="240">
        <v>136016</v>
      </c>
      <c r="AX71" s="278">
        <f>AX64+SUM(AX67:AX70)</f>
        <v>571593</v>
      </c>
      <c r="AY71" s="278">
        <f>AY64+SUM(AY67:AY70)</f>
        <v>956772</v>
      </c>
      <c r="AZ71" s="329" t="s">
        <v>346</v>
      </c>
      <c r="BA71" s="278">
        <f>BA64+SUM(BA67:BA70)</f>
        <v>1667614</v>
      </c>
      <c r="BB71" s="359">
        <f>SUM(BB64:BB70)</f>
        <v>270656</v>
      </c>
      <c r="BC71" s="359">
        <f>SUM(BC64:BC70)</f>
        <v>873433</v>
      </c>
      <c r="BD71" s="359">
        <f>SUM(BD64:BD70)</f>
        <v>1420022</v>
      </c>
      <c r="BE71" s="329" t="s">
        <v>346</v>
      </c>
      <c r="BF71" s="359">
        <f>SUM(BF64:BF70)</f>
        <v>1843852</v>
      </c>
      <c r="BG71" s="359">
        <f>SUM(BG64:BG70)</f>
        <v>427458</v>
      </c>
      <c r="BH71" s="359">
        <f>SUM(BH64:BH70)</f>
        <v>943985</v>
      </c>
    </row>
    <row r="72" spans="1:60" s="263" customFormat="1">
      <c r="E72" s="264"/>
      <c r="F72" s="265"/>
      <c r="G72" s="265"/>
      <c r="H72" s="265"/>
      <c r="I72" s="265"/>
      <c r="J72" s="265"/>
      <c r="K72" s="265"/>
      <c r="L72" s="265"/>
      <c r="M72" s="265"/>
      <c r="N72" s="265"/>
      <c r="O72" s="265"/>
      <c r="P72" s="265"/>
      <c r="Q72" s="265"/>
      <c r="R72" s="265"/>
      <c r="S72" s="265"/>
      <c r="T72" s="265"/>
      <c r="U72" s="265"/>
      <c r="V72" s="265"/>
      <c r="W72" s="265"/>
      <c r="X72" s="265"/>
      <c r="Y72" s="265"/>
      <c r="Z72" s="265"/>
      <c r="AA72" s="265"/>
      <c r="AB72" s="270"/>
      <c r="AC72" s="270"/>
      <c r="AD72" s="265"/>
      <c r="AE72" s="270"/>
      <c r="AF72" s="265"/>
      <c r="AI72" s="270"/>
      <c r="AJ72" s="270"/>
      <c r="AK72" s="265"/>
      <c r="AM72" s="261"/>
      <c r="AN72" s="261"/>
      <c r="AO72" s="261"/>
      <c r="AP72" s="44"/>
      <c r="AQ72" s="44"/>
      <c r="AR72" s="44"/>
      <c r="AS72" s="44"/>
      <c r="AU72" s="328"/>
      <c r="AV72" s="44"/>
      <c r="AX72" s="44"/>
      <c r="AY72" s="44"/>
      <c r="BB72" s="354"/>
      <c r="BD72" s="44"/>
      <c r="BE72" s="323"/>
      <c r="BF72" s="266"/>
      <c r="BH72" s="44"/>
    </row>
    <row r="73" spans="1:60" s="22" customFormat="1">
      <c r="A73" s="263"/>
      <c r="B73" s="279" t="s">
        <v>120</v>
      </c>
      <c r="C73" s="263"/>
      <c r="D73" s="263"/>
      <c r="E73" s="264"/>
      <c r="F73" s="265"/>
      <c r="G73" s="265"/>
      <c r="H73" s="265"/>
      <c r="I73" s="265"/>
      <c r="J73" s="265"/>
      <c r="K73" s="265"/>
      <c r="L73" s="265"/>
      <c r="M73" s="265"/>
      <c r="N73" s="265"/>
      <c r="O73" s="265"/>
      <c r="P73" s="265"/>
      <c r="Q73" s="265"/>
      <c r="R73" s="265"/>
      <c r="S73" s="265"/>
      <c r="T73" s="265"/>
      <c r="U73" s="265"/>
      <c r="V73" s="265"/>
      <c r="W73" s="265"/>
      <c r="X73" s="265"/>
      <c r="Y73" s="265"/>
      <c r="Z73" s="265"/>
      <c r="AA73" s="265"/>
      <c r="AB73" s="270"/>
      <c r="AC73" s="270"/>
      <c r="AD73" s="265"/>
      <c r="AE73" s="270"/>
      <c r="AF73" s="265"/>
      <c r="AG73" s="263"/>
      <c r="AH73" s="263"/>
      <c r="AI73" s="270"/>
      <c r="AJ73" s="270"/>
      <c r="AK73" s="265"/>
      <c r="AL73" s="263"/>
      <c r="AM73" s="261"/>
      <c r="AN73" s="261"/>
      <c r="AO73" s="261"/>
      <c r="AP73" s="44"/>
      <c r="AQ73" s="44"/>
      <c r="AR73" s="44"/>
      <c r="AS73" s="44"/>
      <c r="AT73" s="263"/>
      <c r="AU73" s="328"/>
      <c r="AV73" s="44"/>
      <c r="AW73" s="263"/>
      <c r="AX73" s="44"/>
      <c r="AY73" s="44"/>
      <c r="BB73" s="354"/>
      <c r="BD73" s="44"/>
      <c r="BE73" s="323"/>
      <c r="BF73" s="266"/>
      <c r="BH73" s="44"/>
    </row>
    <row r="74" spans="1:60" s="22" customFormat="1">
      <c r="B74" s="22" t="s">
        <v>388</v>
      </c>
      <c r="E74" s="113" t="s">
        <v>220</v>
      </c>
      <c r="F74" s="171">
        <v>12709.569</v>
      </c>
      <c r="G74" s="171">
        <v>88523.657000000007</v>
      </c>
      <c r="H74" s="171">
        <v>-23691.337</v>
      </c>
      <c r="I74" s="236">
        <v>0</v>
      </c>
      <c r="J74" s="171">
        <v>313189.38699999999</v>
      </c>
      <c r="K74" s="171">
        <v>2620.3580000000002</v>
      </c>
      <c r="L74" s="171">
        <v>132040.296</v>
      </c>
      <c r="M74" s="171">
        <v>-452430.56099999999</v>
      </c>
      <c r="N74" s="236">
        <v>0</v>
      </c>
      <c r="O74" s="171">
        <v>-269568.07299999997</v>
      </c>
      <c r="P74" s="171">
        <v>-449142.337</v>
      </c>
      <c r="Q74" s="171">
        <v>-711377.929</v>
      </c>
      <c r="R74" s="171">
        <v>-734394.28</v>
      </c>
      <c r="S74" s="236">
        <v>0</v>
      </c>
      <c r="T74" s="171">
        <v>-457273</v>
      </c>
      <c r="U74" s="171">
        <v>493527.04800000001</v>
      </c>
      <c r="V74" s="171">
        <v>1170308.5619999999</v>
      </c>
      <c r="W74" s="171">
        <v>1323352.3899999999</v>
      </c>
      <c r="X74" s="236">
        <v>0</v>
      </c>
      <c r="Y74" s="171">
        <v>1295272.246</v>
      </c>
      <c r="Z74" s="171">
        <v>-428457</v>
      </c>
      <c r="AA74" s="171">
        <v>-428457</v>
      </c>
      <c r="AB74" s="171">
        <v>-166257.35</v>
      </c>
      <c r="AC74" s="171">
        <v>-166257</v>
      </c>
      <c r="AD74" s="171">
        <v>-102227</v>
      </c>
      <c r="AE74" s="171">
        <v>-102227</v>
      </c>
      <c r="AF74" s="236">
        <v>0</v>
      </c>
      <c r="AG74" s="171">
        <v>28987</v>
      </c>
      <c r="AH74" s="171">
        <v>38579</v>
      </c>
      <c r="AI74" s="171">
        <v>16989</v>
      </c>
      <c r="AJ74" s="171">
        <v>80689</v>
      </c>
      <c r="AK74" s="236">
        <v>0</v>
      </c>
      <c r="AL74" s="171">
        <v>104107</v>
      </c>
      <c r="AM74" s="171">
        <v>15935</v>
      </c>
      <c r="AN74" s="171">
        <v>37768</v>
      </c>
      <c r="AO74" s="171">
        <v>-252941</v>
      </c>
      <c r="AP74" s="171">
        <v>-233612</v>
      </c>
      <c r="AQ74" s="171">
        <v>-233612</v>
      </c>
      <c r="AR74" s="171">
        <v>-25122</v>
      </c>
      <c r="AS74" s="171">
        <v>-49431</v>
      </c>
      <c r="AT74" s="171">
        <v>-53321</v>
      </c>
      <c r="AU74" s="326" t="s">
        <v>346</v>
      </c>
      <c r="AV74" s="171">
        <v>-560354</v>
      </c>
      <c r="AW74" s="171">
        <v>77986</v>
      </c>
      <c r="AX74" s="171">
        <v>555750</v>
      </c>
      <c r="AY74" s="171">
        <v>485310</v>
      </c>
      <c r="AZ74" s="326" t="s">
        <v>346</v>
      </c>
      <c r="BA74" s="266">
        <v>0</v>
      </c>
      <c r="BB74" s="322">
        <v>0</v>
      </c>
      <c r="BC74" s="322">
        <v>0</v>
      </c>
      <c r="BD74" s="322">
        <v>-1479016</v>
      </c>
      <c r="BE74" s="326" t="s">
        <v>346</v>
      </c>
      <c r="BF74" s="326" t="s">
        <v>346</v>
      </c>
      <c r="BG74" s="326" t="s">
        <v>346</v>
      </c>
      <c r="BH74" s="326" t="s">
        <v>346</v>
      </c>
    </row>
    <row r="75" spans="1:60" s="22" customFormat="1">
      <c r="B75" s="22" t="s">
        <v>389</v>
      </c>
      <c r="E75" s="113" t="s">
        <v>220</v>
      </c>
      <c r="F75" s="171"/>
      <c r="G75" s="171"/>
      <c r="H75" s="171"/>
      <c r="I75" s="236"/>
      <c r="J75" s="266">
        <v>0</v>
      </c>
      <c r="K75" s="266">
        <v>0</v>
      </c>
      <c r="L75" s="266">
        <v>0</v>
      </c>
      <c r="M75" s="266">
        <v>0</v>
      </c>
      <c r="N75" s="266">
        <v>0</v>
      </c>
      <c r="O75" s="266">
        <v>0</v>
      </c>
      <c r="P75" s="266">
        <v>0</v>
      </c>
      <c r="Q75" s="266">
        <v>0</v>
      </c>
      <c r="R75" s="266">
        <v>0</v>
      </c>
      <c r="S75" s="266">
        <v>0</v>
      </c>
      <c r="T75" s="266">
        <v>0</v>
      </c>
      <c r="U75" s="266">
        <v>0</v>
      </c>
      <c r="V75" s="266">
        <v>0</v>
      </c>
      <c r="W75" s="266">
        <v>0</v>
      </c>
      <c r="X75" s="266">
        <v>0</v>
      </c>
      <c r="Y75" s="266">
        <v>0</v>
      </c>
      <c r="Z75" s="266">
        <v>0</v>
      </c>
      <c r="AA75" s="266">
        <v>0</v>
      </c>
      <c r="AB75" s="266">
        <v>0</v>
      </c>
      <c r="AC75" s="266">
        <v>0</v>
      </c>
      <c r="AD75" s="266">
        <v>0</v>
      </c>
      <c r="AE75" s="266">
        <v>0</v>
      </c>
      <c r="AF75" s="266">
        <v>0</v>
      </c>
      <c r="AG75" s="266">
        <v>0</v>
      </c>
      <c r="AH75" s="266">
        <v>0</v>
      </c>
      <c r="AI75" s="266">
        <v>0</v>
      </c>
      <c r="AJ75" s="266">
        <v>0</v>
      </c>
      <c r="AK75" s="266">
        <v>0</v>
      </c>
      <c r="AL75" s="266">
        <v>0</v>
      </c>
      <c r="AM75" s="266">
        <v>0</v>
      </c>
      <c r="AN75" s="266">
        <v>0</v>
      </c>
      <c r="AO75" s="266">
        <v>0</v>
      </c>
      <c r="AP75" s="266">
        <v>0</v>
      </c>
      <c r="AQ75" s="266">
        <v>0</v>
      </c>
      <c r="AR75" s="266">
        <v>0</v>
      </c>
      <c r="AS75" s="266">
        <v>0</v>
      </c>
      <c r="AT75" s="266">
        <v>0</v>
      </c>
      <c r="AU75" s="266">
        <v>0</v>
      </c>
      <c r="AV75" s="266">
        <v>0</v>
      </c>
      <c r="AW75" s="266">
        <v>0</v>
      </c>
      <c r="AX75" s="266">
        <v>0</v>
      </c>
      <c r="AY75" s="266">
        <v>0</v>
      </c>
      <c r="AZ75" s="266">
        <v>0</v>
      </c>
      <c r="BA75" s="266">
        <v>-1460352</v>
      </c>
      <c r="BB75" s="322">
        <v>-497085</v>
      </c>
      <c r="BC75" s="322">
        <v>-607484</v>
      </c>
      <c r="BD75" s="322"/>
      <c r="BE75" s="326" t="s">
        <v>346</v>
      </c>
      <c r="BF75" s="266">
        <v>-2068061</v>
      </c>
      <c r="BG75" s="266">
        <v>-962747</v>
      </c>
      <c r="BH75" s="391">
        <v>-1256141</v>
      </c>
    </row>
    <row r="76" spans="1:60" s="22" customFormat="1">
      <c r="B76" s="22" t="s">
        <v>385</v>
      </c>
      <c r="E76" s="113" t="s">
        <v>220</v>
      </c>
      <c r="F76" s="171"/>
      <c r="G76" s="171"/>
      <c r="H76" s="171"/>
      <c r="I76" s="236"/>
      <c r="J76" s="266">
        <v>0</v>
      </c>
      <c r="K76" s="266">
        <v>0</v>
      </c>
      <c r="L76" s="266">
        <v>0</v>
      </c>
      <c r="M76" s="266">
        <v>0</v>
      </c>
      <c r="N76" s="266">
        <v>0</v>
      </c>
      <c r="O76" s="266">
        <v>0</v>
      </c>
      <c r="P76" s="266">
        <v>0</v>
      </c>
      <c r="Q76" s="266">
        <v>0</v>
      </c>
      <c r="R76" s="266">
        <v>0</v>
      </c>
      <c r="S76" s="266">
        <v>0</v>
      </c>
      <c r="T76" s="266">
        <v>0</v>
      </c>
      <c r="U76" s="266">
        <v>0</v>
      </c>
      <c r="V76" s="266">
        <v>0</v>
      </c>
      <c r="W76" s="266">
        <v>0</v>
      </c>
      <c r="X76" s="266">
        <v>0</v>
      </c>
      <c r="Y76" s="266">
        <v>0</v>
      </c>
      <c r="Z76" s="266">
        <v>0</v>
      </c>
      <c r="AA76" s="266">
        <v>0</v>
      </c>
      <c r="AB76" s="266">
        <v>0</v>
      </c>
      <c r="AC76" s="266">
        <v>0</v>
      </c>
      <c r="AD76" s="266">
        <v>0</v>
      </c>
      <c r="AE76" s="266">
        <v>0</v>
      </c>
      <c r="AF76" s="266">
        <v>0</v>
      </c>
      <c r="AG76" s="266">
        <v>0</v>
      </c>
      <c r="AH76" s="266">
        <v>0</v>
      </c>
      <c r="AI76" s="266">
        <v>0</v>
      </c>
      <c r="AJ76" s="266">
        <v>0</v>
      </c>
      <c r="AK76" s="266">
        <v>0</v>
      </c>
      <c r="AL76" s="266">
        <v>0</v>
      </c>
      <c r="AM76" s="266">
        <v>0</v>
      </c>
      <c r="AN76" s="266">
        <v>0</v>
      </c>
      <c r="AO76" s="266">
        <v>0</v>
      </c>
      <c r="AP76" s="266">
        <v>0</v>
      </c>
      <c r="AQ76" s="266">
        <v>0</v>
      </c>
      <c r="AR76" s="266">
        <v>0</v>
      </c>
      <c r="AS76" s="266">
        <v>0</v>
      </c>
      <c r="AT76" s="266">
        <v>0</v>
      </c>
      <c r="AU76" s="266">
        <v>0</v>
      </c>
      <c r="AV76" s="266">
        <v>0</v>
      </c>
      <c r="AW76" s="266">
        <v>0</v>
      </c>
      <c r="AX76" s="266">
        <v>0</v>
      </c>
      <c r="AY76" s="266">
        <v>0</v>
      </c>
      <c r="AZ76" s="266">
        <v>0</v>
      </c>
      <c r="BA76" s="266">
        <v>1614940</v>
      </c>
      <c r="BB76" s="322">
        <v>162941</v>
      </c>
      <c r="BC76" s="322">
        <v>950803</v>
      </c>
      <c r="BD76" s="322">
        <v>1308438</v>
      </c>
      <c r="BE76" s="326" t="s">
        <v>346</v>
      </c>
      <c r="BF76" s="266">
        <v>1734453</v>
      </c>
      <c r="BG76" s="266">
        <v>1278349</v>
      </c>
      <c r="BH76" s="391">
        <v>1528055</v>
      </c>
    </row>
    <row r="77" spans="1:60" s="22" customFormat="1">
      <c r="B77" s="22" t="s">
        <v>121</v>
      </c>
      <c r="E77" s="113" t="s">
        <v>220</v>
      </c>
      <c r="F77" s="171">
        <v>-110864.682</v>
      </c>
      <c r="G77" s="171">
        <v>-218049.51699999999</v>
      </c>
      <c r="H77" s="171">
        <v>-398501.80800000002</v>
      </c>
      <c r="I77" s="236">
        <v>0</v>
      </c>
      <c r="J77" s="171">
        <v>-557448.14899999998</v>
      </c>
      <c r="K77" s="171">
        <v>-83697.981</v>
      </c>
      <c r="L77" s="171">
        <v>-166019.36499999999</v>
      </c>
      <c r="M77" s="171">
        <v>-316885.67800000001</v>
      </c>
      <c r="N77" s="236">
        <v>0</v>
      </c>
      <c r="O77" s="171">
        <v>-464811.89399999997</v>
      </c>
      <c r="P77" s="171">
        <v>-87932.13</v>
      </c>
      <c r="Q77" s="171">
        <v>-168647.76</v>
      </c>
      <c r="R77" s="171">
        <v>-286337.21999999997</v>
      </c>
      <c r="S77" s="236">
        <v>0</v>
      </c>
      <c r="T77" s="171">
        <v>-464352.88099999999</v>
      </c>
      <c r="U77" s="171">
        <v>-86188.213000000003</v>
      </c>
      <c r="V77" s="171">
        <v>-221198.14300000001</v>
      </c>
      <c r="W77" s="171">
        <v>-310826.45799999998</v>
      </c>
      <c r="X77" s="236">
        <v>0</v>
      </c>
      <c r="Y77" s="171">
        <v>-430305</v>
      </c>
      <c r="Z77" s="171">
        <v>-123850</v>
      </c>
      <c r="AA77" s="171">
        <v>-123850</v>
      </c>
      <c r="AB77" s="171">
        <v>-210689.10911999998</v>
      </c>
      <c r="AC77" s="171">
        <v>-210689</v>
      </c>
      <c r="AD77" s="171">
        <v>-338280</v>
      </c>
      <c r="AE77" s="171">
        <v>-338280</v>
      </c>
      <c r="AF77" s="236">
        <v>0</v>
      </c>
      <c r="AG77" s="171">
        <v>-444193</v>
      </c>
      <c r="AH77" s="171">
        <v>-126789</v>
      </c>
      <c r="AI77" s="171">
        <v>-226925</v>
      </c>
      <c r="AJ77" s="171">
        <v>-292966</v>
      </c>
      <c r="AK77" s="236">
        <v>0</v>
      </c>
      <c r="AL77" s="171">
        <v>-396406</v>
      </c>
      <c r="AM77" s="171">
        <v>-81632</v>
      </c>
      <c r="AN77" s="171">
        <v>-153077</v>
      </c>
      <c r="AO77" s="171">
        <v>-269402</v>
      </c>
      <c r="AP77" s="171">
        <v>-409660</v>
      </c>
      <c r="AQ77" s="171">
        <v>-409660</v>
      </c>
      <c r="AR77" s="171">
        <v>-76312</v>
      </c>
      <c r="AS77" s="171">
        <v>-166392</v>
      </c>
      <c r="AT77" s="171">
        <v>-288429</v>
      </c>
      <c r="AU77" s="326" t="s">
        <v>346</v>
      </c>
      <c r="AV77" s="171">
        <v>-451474</v>
      </c>
      <c r="AW77" s="171">
        <v>-188645</v>
      </c>
      <c r="AX77" s="171">
        <v>-354116</v>
      </c>
      <c r="AY77" s="171">
        <v>-498042</v>
      </c>
      <c r="AZ77" s="326" t="s">
        <v>346</v>
      </c>
      <c r="BA77" s="266">
        <v>-683439</v>
      </c>
      <c r="BB77" s="322">
        <v>-126457</v>
      </c>
      <c r="BC77" s="322">
        <v>-269532</v>
      </c>
      <c r="BD77" s="322">
        <v>-407685</v>
      </c>
      <c r="BE77" s="326" t="s">
        <v>346</v>
      </c>
      <c r="BF77" s="266">
        <v>-644752</v>
      </c>
      <c r="BG77" s="266">
        <v>-144312</v>
      </c>
      <c r="BH77" s="391">
        <v>-262229</v>
      </c>
    </row>
    <row r="78" spans="1:60" s="22" customFormat="1">
      <c r="B78" s="22" t="s">
        <v>122</v>
      </c>
      <c r="E78" s="113" t="s">
        <v>220</v>
      </c>
      <c r="F78" s="171">
        <v>179.99299999999999</v>
      </c>
      <c r="G78" s="171">
        <v>1056.0129999999999</v>
      </c>
      <c r="H78" s="171">
        <v>1388.317</v>
      </c>
      <c r="I78" s="236">
        <v>0</v>
      </c>
      <c r="J78" s="171">
        <v>22350.51</v>
      </c>
      <c r="K78" s="171">
        <v>147.363</v>
      </c>
      <c r="L78" s="171">
        <v>301.35399999999998</v>
      </c>
      <c r="M78" s="154">
        <v>0</v>
      </c>
      <c r="N78" s="236">
        <v>0</v>
      </c>
      <c r="O78" s="171">
        <v>1379.771</v>
      </c>
      <c r="P78" s="171">
        <v>369.72199999999998</v>
      </c>
      <c r="Q78" s="171">
        <v>505.75400000000002</v>
      </c>
      <c r="R78" s="171">
        <v>690.875</v>
      </c>
      <c r="S78" s="236">
        <v>0</v>
      </c>
      <c r="T78" s="171">
        <v>1408.1980000000001</v>
      </c>
      <c r="U78" s="171">
        <v>1169.269</v>
      </c>
      <c r="V78" s="171">
        <v>3296.13</v>
      </c>
      <c r="W78" s="171">
        <v>8053.62</v>
      </c>
      <c r="X78" s="236">
        <v>0</v>
      </c>
      <c r="Y78" s="171">
        <v>8710.82</v>
      </c>
      <c r="Z78" s="227">
        <v>317</v>
      </c>
      <c r="AA78" s="227">
        <v>317</v>
      </c>
      <c r="AB78" s="227">
        <v>4962.4090999999999</v>
      </c>
      <c r="AC78" s="227">
        <v>4962</v>
      </c>
      <c r="AD78" s="227">
        <v>10182</v>
      </c>
      <c r="AE78" s="227">
        <v>10182</v>
      </c>
      <c r="AF78" s="236">
        <v>0</v>
      </c>
      <c r="AG78" s="171">
        <v>42776</v>
      </c>
      <c r="AH78" s="171">
        <v>6027</v>
      </c>
      <c r="AI78" s="171">
        <v>6151</v>
      </c>
      <c r="AJ78" s="171">
        <v>7461</v>
      </c>
      <c r="AK78" s="236">
        <v>0</v>
      </c>
      <c r="AL78" s="171">
        <v>50738</v>
      </c>
      <c r="AM78" s="171">
        <v>27508</v>
      </c>
      <c r="AN78" s="171">
        <v>68759</v>
      </c>
      <c r="AO78" s="171">
        <v>69776</v>
      </c>
      <c r="AP78" s="171">
        <v>71084</v>
      </c>
      <c r="AQ78" s="171">
        <v>71084</v>
      </c>
      <c r="AR78" s="171">
        <v>550</v>
      </c>
      <c r="AS78" s="171">
        <v>1382</v>
      </c>
      <c r="AT78" s="171">
        <v>1816</v>
      </c>
      <c r="AU78" s="326" t="s">
        <v>346</v>
      </c>
      <c r="AV78" s="171">
        <v>2219</v>
      </c>
      <c r="AW78" s="171">
        <v>355</v>
      </c>
      <c r="AX78" s="171">
        <v>1474</v>
      </c>
      <c r="AY78" s="171">
        <v>3009</v>
      </c>
      <c r="AZ78" s="326" t="s">
        <v>346</v>
      </c>
      <c r="BA78" s="266">
        <v>3317</v>
      </c>
      <c r="BB78" s="322">
        <v>592</v>
      </c>
      <c r="BC78" s="322">
        <v>718</v>
      </c>
      <c r="BD78" s="322">
        <v>1239</v>
      </c>
      <c r="BE78" s="326" t="s">
        <v>346</v>
      </c>
      <c r="BF78" s="266">
        <v>1939</v>
      </c>
      <c r="BG78" s="266">
        <v>4234</v>
      </c>
      <c r="BH78" s="391">
        <v>4266</v>
      </c>
    </row>
    <row r="79" spans="1:60" s="22" customFormat="1">
      <c r="B79" s="22" t="s">
        <v>123</v>
      </c>
      <c r="E79" s="113" t="s">
        <v>220</v>
      </c>
      <c r="F79" s="171">
        <v>313.39600000000002</v>
      </c>
      <c r="G79" s="154">
        <v>0</v>
      </c>
      <c r="H79" s="154">
        <v>0</v>
      </c>
      <c r="I79" s="236">
        <v>0</v>
      </c>
      <c r="J79" s="236">
        <v>0</v>
      </c>
      <c r="K79" s="236">
        <v>0</v>
      </c>
      <c r="L79" s="236">
        <v>0</v>
      </c>
      <c r="M79" s="236">
        <v>0</v>
      </c>
      <c r="N79" s="236">
        <v>0</v>
      </c>
      <c r="O79" s="236">
        <v>0</v>
      </c>
      <c r="P79" s="236">
        <v>0</v>
      </c>
      <c r="Q79" s="236">
        <v>0</v>
      </c>
      <c r="R79" s="236">
        <v>0</v>
      </c>
      <c r="S79" s="236">
        <v>0</v>
      </c>
      <c r="T79" s="236">
        <v>0</v>
      </c>
      <c r="U79" s="236">
        <v>0</v>
      </c>
      <c r="V79" s="236">
        <v>0</v>
      </c>
      <c r="W79" s="236">
        <v>0</v>
      </c>
      <c r="X79" s="236">
        <v>0</v>
      </c>
      <c r="Y79" s="236">
        <v>0</v>
      </c>
      <c r="Z79" s="236">
        <v>0</v>
      </c>
      <c r="AA79" s="236">
        <v>0</v>
      </c>
      <c r="AB79" s="236">
        <v>0</v>
      </c>
      <c r="AC79" s="236">
        <v>0</v>
      </c>
      <c r="AD79" s="236">
        <v>0</v>
      </c>
      <c r="AE79" s="261">
        <v>0</v>
      </c>
      <c r="AF79" s="236">
        <v>0</v>
      </c>
      <c r="AG79" s="236">
        <v>0</v>
      </c>
      <c r="AH79" s="236">
        <v>0</v>
      </c>
      <c r="AI79" s="236">
        <v>0</v>
      </c>
      <c r="AJ79" s="236">
        <v>0</v>
      </c>
      <c r="AK79" s="236">
        <v>0</v>
      </c>
      <c r="AL79" s="262">
        <v>0</v>
      </c>
      <c r="AM79" s="262">
        <v>0</v>
      </c>
      <c r="AN79" s="236">
        <v>0</v>
      </c>
      <c r="AO79" s="236" t="s">
        <v>346</v>
      </c>
      <c r="AP79" s="269" t="s">
        <v>346</v>
      </c>
      <c r="AQ79" s="269" t="s">
        <v>346</v>
      </c>
      <c r="AR79" s="269">
        <v>0</v>
      </c>
      <c r="AS79" s="269">
        <v>0</v>
      </c>
      <c r="AT79" s="269">
        <v>0</v>
      </c>
      <c r="AU79" s="311" t="s">
        <v>346</v>
      </c>
      <c r="AV79" s="311" t="s">
        <v>346</v>
      </c>
      <c r="AW79" s="311" t="s">
        <v>346</v>
      </c>
      <c r="AX79" s="331">
        <v>0</v>
      </c>
      <c r="AY79" s="331">
        <v>0</v>
      </c>
      <c r="AZ79" s="311" t="s">
        <v>346</v>
      </c>
      <c r="BA79" s="266">
        <v>0</v>
      </c>
      <c r="BB79" s="322">
        <v>0</v>
      </c>
      <c r="BC79" s="322">
        <v>0</v>
      </c>
      <c r="BD79" s="322"/>
      <c r="BE79" s="326" t="s">
        <v>346</v>
      </c>
      <c r="BF79" s="326" t="s">
        <v>346</v>
      </c>
      <c r="BG79" s="326" t="s">
        <v>346</v>
      </c>
      <c r="BH79" s="326" t="s">
        <v>346</v>
      </c>
    </row>
    <row r="80" spans="1:60" s="22" customFormat="1">
      <c r="B80" s="22" t="s">
        <v>285</v>
      </c>
      <c r="E80" s="113" t="s">
        <v>220</v>
      </c>
      <c r="F80" s="154">
        <v>0</v>
      </c>
      <c r="G80" s="171">
        <v>313.39600000000002</v>
      </c>
      <c r="H80" s="171">
        <v>313.39600000000002</v>
      </c>
      <c r="I80" s="236">
        <v>0</v>
      </c>
      <c r="J80" s="171">
        <v>1372498.443</v>
      </c>
      <c r="K80" s="154">
        <v>0</v>
      </c>
      <c r="L80" s="154">
        <v>0</v>
      </c>
      <c r="M80" s="171">
        <v>873.84799999999996</v>
      </c>
      <c r="N80" s="236">
        <v>0</v>
      </c>
      <c r="O80" s="236">
        <v>0</v>
      </c>
      <c r="P80" s="154">
        <v>0</v>
      </c>
      <c r="Q80" s="154">
        <v>0</v>
      </c>
      <c r="R80" s="154">
        <v>0</v>
      </c>
      <c r="S80" s="236">
        <v>0</v>
      </c>
      <c r="T80" s="171">
        <v>9151.2610000000004</v>
      </c>
      <c r="U80" s="154">
        <v>0</v>
      </c>
      <c r="V80" s="171">
        <v>3494.3789999999999</v>
      </c>
      <c r="W80" s="171">
        <v>3494.3789999999999</v>
      </c>
      <c r="X80" s="236">
        <v>0</v>
      </c>
      <c r="Y80" s="171">
        <v>18111.599999999999</v>
      </c>
      <c r="Z80" s="227">
        <v>56760</v>
      </c>
      <c r="AA80" s="227">
        <v>56760</v>
      </c>
      <c r="AB80" s="227">
        <v>56760</v>
      </c>
      <c r="AC80" s="227">
        <v>56760</v>
      </c>
      <c r="AD80" s="227">
        <v>56760</v>
      </c>
      <c r="AE80" s="227">
        <v>56760</v>
      </c>
      <c r="AF80" s="236">
        <v>0</v>
      </c>
      <c r="AG80" s="171">
        <v>56760</v>
      </c>
      <c r="AH80" s="171">
        <v>8699</v>
      </c>
      <c r="AI80" s="171">
        <v>8699</v>
      </c>
      <c r="AJ80" s="171">
        <v>8699</v>
      </c>
      <c r="AK80" s="236">
        <v>0</v>
      </c>
      <c r="AL80" s="171">
        <v>8710</v>
      </c>
      <c r="AM80" s="262">
        <v>0</v>
      </c>
      <c r="AN80" s="262">
        <v>728</v>
      </c>
      <c r="AO80" s="262">
        <v>378</v>
      </c>
      <c r="AP80" s="269">
        <v>-375910</v>
      </c>
      <c r="AQ80" s="269">
        <v>-375910</v>
      </c>
      <c r="AR80" s="269">
        <v>0</v>
      </c>
      <c r="AS80" s="269">
        <v>0</v>
      </c>
      <c r="AT80" s="269">
        <v>0</v>
      </c>
      <c r="AU80" s="311" t="s">
        <v>346</v>
      </c>
      <c r="AV80" s="262">
        <v>-4137</v>
      </c>
      <c r="AW80" s="311" t="s">
        <v>346</v>
      </c>
      <c r="AX80" s="331">
        <v>0</v>
      </c>
      <c r="AY80" s="331">
        <v>0</v>
      </c>
      <c r="AZ80" s="311" t="s">
        <v>346</v>
      </c>
      <c r="BA80" s="266">
        <v>94624</v>
      </c>
      <c r="BB80" s="322">
        <v>8010</v>
      </c>
      <c r="BC80" s="322">
        <v>8010</v>
      </c>
      <c r="BD80" s="322">
        <v>8010</v>
      </c>
      <c r="BE80" s="326" t="s">
        <v>346</v>
      </c>
      <c r="BF80" s="266">
        <v>8010</v>
      </c>
      <c r="BG80" s="326" t="s">
        <v>346</v>
      </c>
      <c r="BH80" s="392">
        <v>1163</v>
      </c>
    </row>
    <row r="81" spans="1:60" s="22" customFormat="1">
      <c r="B81" s="22" t="s">
        <v>286</v>
      </c>
      <c r="E81" s="113" t="s">
        <v>220</v>
      </c>
      <c r="F81" s="154">
        <v>0</v>
      </c>
      <c r="G81" s="154">
        <v>0</v>
      </c>
      <c r="H81" s="154">
        <v>0</v>
      </c>
      <c r="I81" s="236">
        <v>0</v>
      </c>
      <c r="J81" s="236">
        <v>0</v>
      </c>
      <c r="K81" s="154">
        <v>0</v>
      </c>
      <c r="L81" s="154">
        <v>0</v>
      </c>
      <c r="M81" s="154">
        <v>0</v>
      </c>
      <c r="N81" s="236">
        <v>0</v>
      </c>
      <c r="O81" s="236">
        <v>0</v>
      </c>
      <c r="P81" s="154">
        <v>0</v>
      </c>
      <c r="Q81" s="171">
        <v>180.678</v>
      </c>
      <c r="R81" s="171">
        <v>180.678</v>
      </c>
      <c r="S81" s="236">
        <v>0</v>
      </c>
      <c r="T81" s="171">
        <v>180.678</v>
      </c>
      <c r="U81" s="154">
        <v>0</v>
      </c>
      <c r="V81" s="154">
        <v>0</v>
      </c>
      <c r="W81" s="171">
        <v>14472.921</v>
      </c>
      <c r="X81" s="236">
        <v>0</v>
      </c>
      <c r="Y81" s="236">
        <v>0</v>
      </c>
      <c r="Z81" s="236">
        <v>0</v>
      </c>
      <c r="AA81" s="154">
        <v>0</v>
      </c>
      <c r="AB81" s="236">
        <v>0</v>
      </c>
      <c r="AC81" s="236">
        <v>0</v>
      </c>
      <c r="AD81" s="236">
        <v>0</v>
      </c>
      <c r="AE81" s="261">
        <v>0</v>
      </c>
      <c r="AF81" s="236">
        <v>0</v>
      </c>
      <c r="AG81" s="236">
        <v>0</v>
      </c>
      <c r="AH81" s="236">
        <v>0</v>
      </c>
      <c r="AI81" s="236">
        <v>0</v>
      </c>
      <c r="AJ81" s="236">
        <v>0</v>
      </c>
      <c r="AK81" s="236">
        <v>0</v>
      </c>
      <c r="AL81" s="262">
        <v>0</v>
      </c>
      <c r="AM81" s="262">
        <v>0</v>
      </c>
      <c r="AN81" s="236">
        <v>0</v>
      </c>
      <c r="AO81" s="236"/>
      <c r="AP81" s="269">
        <v>0</v>
      </c>
      <c r="AQ81" s="269">
        <v>0</v>
      </c>
      <c r="AR81" s="269">
        <v>0</v>
      </c>
      <c r="AS81" s="269">
        <v>0</v>
      </c>
      <c r="AT81" s="269">
        <v>0</v>
      </c>
      <c r="AU81" s="311" t="s">
        <v>346</v>
      </c>
      <c r="AV81" s="262"/>
      <c r="AW81" s="311" t="s">
        <v>346</v>
      </c>
      <c r="AX81" s="331">
        <v>0</v>
      </c>
      <c r="AY81" s="269">
        <v>94624</v>
      </c>
      <c r="AZ81" s="311" t="s">
        <v>346</v>
      </c>
      <c r="BA81" s="266">
        <v>0</v>
      </c>
      <c r="BB81" s="322">
        <v>0</v>
      </c>
      <c r="BC81" s="322">
        <v>0</v>
      </c>
      <c r="BD81" s="322"/>
      <c r="BE81" s="326" t="s">
        <v>346</v>
      </c>
      <c r="BF81" s="326" t="s">
        <v>346</v>
      </c>
      <c r="BG81" s="326" t="s">
        <v>346</v>
      </c>
      <c r="BH81" s="326" t="s">
        <v>346</v>
      </c>
    </row>
    <row r="82" spans="1:60" s="22" customFormat="1">
      <c r="B82" s="22" t="s">
        <v>287</v>
      </c>
      <c r="E82" s="113" t="s">
        <v>220</v>
      </c>
      <c r="F82" s="154">
        <v>0</v>
      </c>
      <c r="G82" s="171">
        <v>-925.09799999999996</v>
      </c>
      <c r="H82" s="171">
        <v>-925.09799999999996</v>
      </c>
      <c r="I82" s="236">
        <v>0</v>
      </c>
      <c r="J82" s="171">
        <v>-41435.040999999997</v>
      </c>
      <c r="K82" s="171">
        <v>-26666.217000000001</v>
      </c>
      <c r="L82" s="171">
        <v>-54662.631000000001</v>
      </c>
      <c r="M82" s="171">
        <v>-89058.017000000007</v>
      </c>
      <c r="N82" s="236">
        <v>0</v>
      </c>
      <c r="O82" s="171">
        <v>-160057.18900000001</v>
      </c>
      <c r="P82" s="171">
        <v>-2.625</v>
      </c>
      <c r="Q82" s="171">
        <v>-2.625</v>
      </c>
      <c r="R82" s="171">
        <v>-2.625</v>
      </c>
      <c r="S82" s="236">
        <v>0</v>
      </c>
      <c r="T82" s="171">
        <v>-2.625</v>
      </c>
      <c r="U82" s="171">
        <v>-0.111</v>
      </c>
      <c r="V82" s="171">
        <v>-0.111</v>
      </c>
      <c r="W82" s="171">
        <v>-1467.3610000000001</v>
      </c>
      <c r="X82" s="236">
        <v>0</v>
      </c>
      <c r="Y82" s="171">
        <v>-1467.3610000000001</v>
      </c>
      <c r="Z82" s="236">
        <v>0</v>
      </c>
      <c r="AA82" s="154">
        <v>0</v>
      </c>
      <c r="AB82" s="236">
        <v>0</v>
      </c>
      <c r="AC82" s="236">
        <v>0</v>
      </c>
      <c r="AD82" s="236">
        <v>-789</v>
      </c>
      <c r="AE82" s="261">
        <v>-789</v>
      </c>
      <c r="AF82" s="236">
        <v>0</v>
      </c>
      <c r="AG82" s="171">
        <v>-889</v>
      </c>
      <c r="AH82" s="236">
        <v>0</v>
      </c>
      <c r="AI82" s="171">
        <v>-5789</v>
      </c>
      <c r="AJ82" s="171">
        <v>-6444</v>
      </c>
      <c r="AK82" s="236">
        <v>0</v>
      </c>
      <c r="AL82" s="171">
        <v>-6586</v>
      </c>
      <c r="AM82" s="154">
        <v>-1716</v>
      </c>
      <c r="AN82" s="171">
        <v>-1926</v>
      </c>
      <c r="AO82" s="171">
        <v>-1926</v>
      </c>
      <c r="AP82" s="265">
        <v>-1926</v>
      </c>
      <c r="AQ82" s="265">
        <v>-1926</v>
      </c>
      <c r="AR82" s="265">
        <v>-67</v>
      </c>
      <c r="AS82" s="265">
        <v>-67</v>
      </c>
      <c r="AT82" s="171">
        <v>-67</v>
      </c>
      <c r="AU82" s="326" t="s">
        <v>346</v>
      </c>
      <c r="AV82" s="171">
        <v>-15398</v>
      </c>
      <c r="AW82" s="171">
        <v>-17</v>
      </c>
      <c r="AX82" s="171">
        <v>-11050</v>
      </c>
      <c r="AY82" s="171">
        <v>-19617</v>
      </c>
      <c r="AZ82" s="311" t="s">
        <v>346</v>
      </c>
      <c r="BA82" s="266">
        <v>0</v>
      </c>
      <c r="BB82" s="322">
        <v>0</v>
      </c>
      <c r="BC82" s="322">
        <v>0</v>
      </c>
      <c r="BD82" s="322"/>
      <c r="BE82" s="326" t="s">
        <v>346</v>
      </c>
      <c r="BF82" s="326" t="s">
        <v>346</v>
      </c>
      <c r="BG82" s="326" t="s">
        <v>346</v>
      </c>
      <c r="BH82" s="326" t="s">
        <v>346</v>
      </c>
    </row>
    <row r="83" spans="1:60" s="22" customFormat="1">
      <c r="B83" s="22" t="s">
        <v>386</v>
      </c>
      <c r="E83" s="113" t="s">
        <v>220</v>
      </c>
      <c r="F83" s="154"/>
      <c r="G83" s="171"/>
      <c r="H83" s="171"/>
      <c r="I83" s="236"/>
      <c r="J83" s="331">
        <v>0</v>
      </c>
      <c r="K83" s="331">
        <v>0</v>
      </c>
      <c r="L83" s="331">
        <v>0</v>
      </c>
      <c r="M83" s="331">
        <v>0</v>
      </c>
      <c r="N83" s="331">
        <v>0</v>
      </c>
      <c r="O83" s="331">
        <v>0</v>
      </c>
      <c r="P83" s="331">
        <v>0</v>
      </c>
      <c r="Q83" s="331">
        <v>0</v>
      </c>
      <c r="R83" s="331">
        <v>0</v>
      </c>
      <c r="S83" s="331">
        <v>0</v>
      </c>
      <c r="T83" s="331">
        <v>0</v>
      </c>
      <c r="U83" s="331">
        <v>0</v>
      </c>
      <c r="V83" s="331">
        <v>0</v>
      </c>
      <c r="W83" s="331">
        <v>0</v>
      </c>
      <c r="X83" s="331">
        <v>0</v>
      </c>
      <c r="Y83" s="331">
        <v>0</v>
      </c>
      <c r="Z83" s="331">
        <v>0</v>
      </c>
      <c r="AA83" s="331">
        <v>0</v>
      </c>
      <c r="AB83" s="331">
        <v>0</v>
      </c>
      <c r="AC83" s="331">
        <v>0</v>
      </c>
      <c r="AD83" s="331">
        <v>0</v>
      </c>
      <c r="AE83" s="331">
        <v>0</v>
      </c>
      <c r="AF83" s="331">
        <v>0</v>
      </c>
      <c r="AG83" s="331">
        <v>0</v>
      </c>
      <c r="AH83" s="331">
        <v>0</v>
      </c>
      <c r="AI83" s="331">
        <v>0</v>
      </c>
      <c r="AJ83" s="331">
        <v>0</v>
      </c>
      <c r="AK83" s="331">
        <v>0</v>
      </c>
      <c r="AL83" s="331">
        <v>0</v>
      </c>
      <c r="AM83" s="331">
        <v>0</v>
      </c>
      <c r="AN83" s="331">
        <v>0</v>
      </c>
      <c r="AO83" s="331">
        <v>0</v>
      </c>
      <c r="AP83" s="331">
        <v>0</v>
      </c>
      <c r="AQ83" s="331">
        <v>0</v>
      </c>
      <c r="AR83" s="331">
        <v>0</v>
      </c>
      <c r="AS83" s="331">
        <v>0</v>
      </c>
      <c r="AT83" s="331">
        <v>0</v>
      </c>
      <c r="AU83" s="331">
        <v>0</v>
      </c>
      <c r="AV83" s="269">
        <v>0</v>
      </c>
      <c r="AW83" s="331">
        <v>0</v>
      </c>
      <c r="AX83" s="331">
        <v>0</v>
      </c>
      <c r="AY83" s="331">
        <v>0</v>
      </c>
      <c r="AZ83" s="331">
        <v>0</v>
      </c>
      <c r="BA83" s="266">
        <v>-20117</v>
      </c>
      <c r="BB83" s="322">
        <v>-470</v>
      </c>
      <c r="BC83" s="322">
        <v>-11851</v>
      </c>
      <c r="BD83" s="322">
        <v>-13144</v>
      </c>
      <c r="BE83" s="326" t="s">
        <v>346</v>
      </c>
      <c r="BF83" s="266">
        <v>-74209</v>
      </c>
      <c r="BG83" s="326" t="s">
        <v>346</v>
      </c>
      <c r="BH83" s="392">
        <v>-30967</v>
      </c>
    </row>
    <row r="84" spans="1:60" s="22" customFormat="1">
      <c r="B84" s="22" t="s">
        <v>391</v>
      </c>
      <c r="E84" s="113" t="s">
        <v>220</v>
      </c>
      <c r="F84" s="154"/>
      <c r="G84" s="171"/>
      <c r="H84" s="171"/>
      <c r="I84" s="236"/>
      <c r="J84" s="331">
        <v>0</v>
      </c>
      <c r="K84" s="331">
        <v>0</v>
      </c>
      <c r="L84" s="331">
        <v>0</v>
      </c>
      <c r="M84" s="331">
        <v>0</v>
      </c>
      <c r="N84" s="331">
        <v>0</v>
      </c>
      <c r="O84" s="331">
        <v>0</v>
      </c>
      <c r="P84" s="331">
        <v>0</v>
      </c>
      <c r="Q84" s="331">
        <v>0</v>
      </c>
      <c r="R84" s="331">
        <v>0</v>
      </c>
      <c r="S84" s="331">
        <v>0</v>
      </c>
      <c r="T84" s="331">
        <v>0</v>
      </c>
      <c r="U84" s="331">
        <v>0</v>
      </c>
      <c r="V84" s="331">
        <v>0</v>
      </c>
      <c r="W84" s="331">
        <v>0</v>
      </c>
      <c r="X84" s="331">
        <v>0</v>
      </c>
      <c r="Y84" s="331">
        <v>0</v>
      </c>
      <c r="Z84" s="331">
        <v>0</v>
      </c>
      <c r="AA84" s="331">
        <v>0</v>
      </c>
      <c r="AB84" s="331">
        <v>0</v>
      </c>
      <c r="AC84" s="331">
        <v>0</v>
      </c>
      <c r="AD84" s="331">
        <v>0</v>
      </c>
      <c r="AE84" s="331">
        <v>0</v>
      </c>
      <c r="AF84" s="331">
        <v>0</v>
      </c>
      <c r="AG84" s="331">
        <v>0</v>
      </c>
      <c r="AH84" s="331">
        <v>0</v>
      </c>
      <c r="AI84" s="331">
        <v>0</v>
      </c>
      <c r="AJ84" s="331">
        <v>0</v>
      </c>
      <c r="AK84" s="331">
        <v>0</v>
      </c>
      <c r="AL84" s="331">
        <v>0</v>
      </c>
      <c r="AM84" s="331">
        <v>0</v>
      </c>
      <c r="AN84" s="331">
        <v>0</v>
      </c>
      <c r="AO84" s="331">
        <v>0</v>
      </c>
      <c r="AP84" s="331">
        <v>0</v>
      </c>
      <c r="AQ84" s="331">
        <v>0</v>
      </c>
      <c r="AR84" s="331">
        <v>0</v>
      </c>
      <c r="AS84" s="331">
        <v>0</v>
      </c>
      <c r="AT84" s="331">
        <v>0</v>
      </c>
      <c r="AU84" s="331">
        <v>0</v>
      </c>
      <c r="AV84" s="331">
        <v>0</v>
      </c>
      <c r="AW84" s="331">
        <v>0</v>
      </c>
      <c r="AX84" s="331">
        <v>0</v>
      </c>
      <c r="AY84" s="331">
        <v>0</v>
      </c>
      <c r="AZ84" s="331">
        <v>0</v>
      </c>
      <c r="BA84" s="331">
        <v>0</v>
      </c>
      <c r="BB84" s="322">
        <v>4465</v>
      </c>
      <c r="BC84" s="322">
        <v>4465</v>
      </c>
      <c r="BD84" s="322">
        <v>4465</v>
      </c>
      <c r="BE84" s="326" t="s">
        <v>346</v>
      </c>
      <c r="BF84" s="266">
        <v>12995</v>
      </c>
      <c r="BG84" s="326" t="s">
        <v>346</v>
      </c>
      <c r="BH84" s="326" t="s">
        <v>346</v>
      </c>
    </row>
    <row r="85" spans="1:60" s="22" customFormat="1">
      <c r="B85" s="22" t="s">
        <v>288</v>
      </c>
      <c r="E85" s="113" t="s">
        <v>220</v>
      </c>
      <c r="F85" s="154">
        <v>0</v>
      </c>
      <c r="G85" s="154">
        <v>0</v>
      </c>
      <c r="H85" s="154">
        <v>0</v>
      </c>
      <c r="I85" s="236">
        <v>0</v>
      </c>
      <c r="J85" s="236">
        <v>0</v>
      </c>
      <c r="K85" s="154">
        <v>0</v>
      </c>
      <c r="L85" s="154">
        <v>0</v>
      </c>
      <c r="M85" s="154">
        <v>0</v>
      </c>
      <c r="N85" s="236">
        <v>0</v>
      </c>
      <c r="O85" s="236">
        <v>0</v>
      </c>
      <c r="P85" s="154">
        <v>0</v>
      </c>
      <c r="Q85" s="154">
        <v>0</v>
      </c>
      <c r="R85" s="154">
        <v>0</v>
      </c>
      <c r="S85" s="236">
        <v>0</v>
      </c>
      <c r="T85" s="171">
        <v>-332.40100000000001</v>
      </c>
      <c r="U85" s="171">
        <v>12.443</v>
      </c>
      <c r="V85" s="171">
        <v>93.950999999999993</v>
      </c>
      <c r="W85" s="171">
        <v>172.053</v>
      </c>
      <c r="X85" s="236">
        <v>0</v>
      </c>
      <c r="Y85" s="171">
        <v>243.94200000000001</v>
      </c>
      <c r="Z85" s="227">
        <v>85.156999999999996</v>
      </c>
      <c r="AA85" s="227">
        <v>85.156999999999996</v>
      </c>
      <c r="AB85" s="227">
        <v>168.398</v>
      </c>
      <c r="AC85" s="236">
        <v>0</v>
      </c>
      <c r="AD85" s="236">
        <v>0</v>
      </c>
      <c r="AE85" s="261">
        <v>0</v>
      </c>
      <c r="AF85" s="236">
        <v>0</v>
      </c>
      <c r="AG85" s="171">
        <v>454</v>
      </c>
      <c r="AH85" s="171">
        <v>-820</v>
      </c>
      <c r="AI85" s="171">
        <v>-820</v>
      </c>
      <c r="AJ85" s="171">
        <v>-335</v>
      </c>
      <c r="AK85" s="236">
        <v>0</v>
      </c>
      <c r="AL85" s="171">
        <v>-292</v>
      </c>
      <c r="AM85" s="171">
        <v>-305</v>
      </c>
      <c r="AN85" s="236">
        <v>0</v>
      </c>
      <c r="AO85" s="236">
        <v>-195</v>
      </c>
      <c r="AP85" s="269"/>
      <c r="AQ85" s="311" t="s">
        <v>346</v>
      </c>
      <c r="AR85" s="269">
        <v>0</v>
      </c>
      <c r="AS85" s="269">
        <v>0</v>
      </c>
      <c r="AT85" s="269">
        <v>0</v>
      </c>
      <c r="AU85" s="311" t="s">
        <v>346</v>
      </c>
      <c r="AV85" s="311" t="s">
        <v>346</v>
      </c>
      <c r="AW85" s="311" t="s">
        <v>346</v>
      </c>
      <c r="AX85" s="331">
        <v>0</v>
      </c>
      <c r="AY85" s="331">
        <v>0</v>
      </c>
      <c r="AZ85" s="311" t="s">
        <v>346</v>
      </c>
      <c r="BA85" s="266">
        <v>0</v>
      </c>
      <c r="BB85" s="322">
        <v>0</v>
      </c>
      <c r="BC85" s="322">
        <v>0</v>
      </c>
      <c r="BD85" s="322"/>
      <c r="BE85" s="326" t="s">
        <v>346</v>
      </c>
      <c r="BF85" s="326" t="s">
        <v>346</v>
      </c>
      <c r="BG85" s="326" t="s">
        <v>346</v>
      </c>
      <c r="BH85" s="326" t="s">
        <v>346</v>
      </c>
    </row>
    <row r="86" spans="1:60" s="22" customFormat="1">
      <c r="B86" s="22" t="s">
        <v>124</v>
      </c>
      <c r="E86" s="113" t="s">
        <v>220</v>
      </c>
      <c r="F86" s="154">
        <v>0</v>
      </c>
      <c r="G86" s="154">
        <v>0</v>
      </c>
      <c r="H86" s="154">
        <v>0</v>
      </c>
      <c r="I86" s="236">
        <v>0</v>
      </c>
      <c r="J86" s="236">
        <v>0</v>
      </c>
      <c r="K86" s="154">
        <v>0</v>
      </c>
      <c r="L86" s="154">
        <v>0</v>
      </c>
      <c r="M86" s="154">
        <v>0</v>
      </c>
      <c r="N86" s="236">
        <v>0</v>
      </c>
      <c r="O86" s="236">
        <v>0</v>
      </c>
      <c r="P86" s="154">
        <v>0</v>
      </c>
      <c r="Q86" s="154">
        <v>0</v>
      </c>
      <c r="R86" s="154">
        <v>0</v>
      </c>
      <c r="S86" s="236">
        <v>0</v>
      </c>
      <c r="T86" s="236">
        <v>0</v>
      </c>
      <c r="U86" s="154">
        <v>0</v>
      </c>
      <c r="V86" s="154">
        <v>0</v>
      </c>
      <c r="W86" s="154">
        <v>0</v>
      </c>
      <c r="X86" s="236">
        <v>0</v>
      </c>
      <c r="Y86" s="236">
        <v>0</v>
      </c>
      <c r="Z86" s="236">
        <v>0</v>
      </c>
      <c r="AA86" s="154">
        <v>0</v>
      </c>
      <c r="AB86" s="236">
        <v>0</v>
      </c>
      <c r="AC86" s="236">
        <v>0</v>
      </c>
      <c r="AD86" s="236">
        <v>0</v>
      </c>
      <c r="AE86" s="261">
        <v>0</v>
      </c>
      <c r="AF86" s="236">
        <v>0</v>
      </c>
      <c r="AG86" s="236">
        <v>0</v>
      </c>
      <c r="AH86" s="236">
        <v>0</v>
      </c>
      <c r="AI86" s="236">
        <v>0</v>
      </c>
      <c r="AJ86" s="236">
        <v>0</v>
      </c>
      <c r="AK86" s="236">
        <v>0</v>
      </c>
      <c r="AL86" s="262">
        <v>0</v>
      </c>
      <c r="AM86" s="262">
        <v>0</v>
      </c>
      <c r="AN86" s="236">
        <v>0</v>
      </c>
      <c r="AO86" s="236"/>
      <c r="AP86" s="269">
        <v>0</v>
      </c>
      <c r="AQ86" s="269">
        <v>0</v>
      </c>
      <c r="AR86" s="269">
        <v>0</v>
      </c>
      <c r="AS86" s="269">
        <v>0</v>
      </c>
      <c r="AT86" s="269">
        <v>0</v>
      </c>
      <c r="AU86" s="311" t="s">
        <v>346</v>
      </c>
      <c r="AV86" s="311" t="s">
        <v>346</v>
      </c>
      <c r="AW86" s="311" t="s">
        <v>346</v>
      </c>
      <c r="AX86" s="331">
        <v>0</v>
      </c>
      <c r="AY86" s="331">
        <v>0</v>
      </c>
      <c r="AZ86" s="311" t="s">
        <v>346</v>
      </c>
      <c r="BA86" s="266">
        <v>0</v>
      </c>
      <c r="BB86" s="322">
        <v>0</v>
      </c>
      <c r="BC86" s="322">
        <v>0</v>
      </c>
      <c r="BD86" s="322"/>
      <c r="BE86" s="326" t="s">
        <v>346</v>
      </c>
      <c r="BF86" s="326" t="s">
        <v>346</v>
      </c>
      <c r="BG86" s="326" t="s">
        <v>346</v>
      </c>
      <c r="BH86" s="326" t="s">
        <v>346</v>
      </c>
    </row>
    <row r="87" spans="1:60" s="22" customFormat="1">
      <c r="B87" s="22" t="s">
        <v>289</v>
      </c>
      <c r="E87" s="113" t="s">
        <v>220</v>
      </c>
      <c r="F87" s="154">
        <v>0</v>
      </c>
      <c r="G87" s="154">
        <v>0</v>
      </c>
      <c r="H87" s="154">
        <v>0</v>
      </c>
      <c r="I87" s="236">
        <v>0</v>
      </c>
      <c r="J87" s="236">
        <v>0</v>
      </c>
      <c r="K87" s="154">
        <v>0</v>
      </c>
      <c r="L87" s="154">
        <v>0</v>
      </c>
      <c r="M87" s="154">
        <v>0</v>
      </c>
      <c r="N87" s="236">
        <v>0</v>
      </c>
      <c r="O87" s="236">
        <v>0</v>
      </c>
      <c r="P87" s="154">
        <v>0</v>
      </c>
      <c r="Q87" s="154">
        <v>0</v>
      </c>
      <c r="R87" s="154">
        <v>0</v>
      </c>
      <c r="S87" s="236">
        <v>0</v>
      </c>
      <c r="T87" s="236">
        <v>0</v>
      </c>
      <c r="U87" s="154">
        <v>0</v>
      </c>
      <c r="V87" s="154">
        <v>0</v>
      </c>
      <c r="W87" s="154">
        <v>0</v>
      </c>
      <c r="X87" s="236">
        <v>0</v>
      </c>
      <c r="Y87" s="171">
        <v>2000</v>
      </c>
      <c r="Z87" s="236">
        <v>0</v>
      </c>
      <c r="AA87" s="154">
        <v>0</v>
      </c>
      <c r="AB87" s="236">
        <v>0</v>
      </c>
      <c r="AC87" s="236">
        <v>0</v>
      </c>
      <c r="AD87" s="236">
        <v>0</v>
      </c>
      <c r="AE87" s="261">
        <v>0</v>
      </c>
      <c r="AF87" s="236">
        <v>0</v>
      </c>
      <c r="AG87" s="236">
        <v>0</v>
      </c>
      <c r="AH87" s="236">
        <v>0</v>
      </c>
      <c r="AI87" s="236">
        <v>0</v>
      </c>
      <c r="AJ87" s="236">
        <v>0</v>
      </c>
      <c r="AK87" s="236">
        <v>0</v>
      </c>
      <c r="AL87" s="154">
        <v>5966</v>
      </c>
      <c r="AM87" s="262">
        <v>0</v>
      </c>
      <c r="AN87" s="236">
        <v>0</v>
      </c>
      <c r="AO87" s="236">
        <v>5115</v>
      </c>
      <c r="AP87" s="269">
        <v>17169</v>
      </c>
      <c r="AQ87" s="269">
        <v>17169</v>
      </c>
      <c r="AR87" s="269">
        <v>0</v>
      </c>
      <c r="AS87" s="269">
        <v>0</v>
      </c>
      <c r="AT87" s="269">
        <v>0</v>
      </c>
      <c r="AU87" s="311" t="s">
        <v>346</v>
      </c>
      <c r="AV87" s="311" t="s">
        <v>346</v>
      </c>
      <c r="AW87" s="311" t="s">
        <v>346</v>
      </c>
      <c r="AX87" s="331">
        <v>0</v>
      </c>
      <c r="AY87" s="331">
        <v>0</v>
      </c>
      <c r="AZ87" s="311" t="s">
        <v>346</v>
      </c>
      <c r="BA87" s="266">
        <v>0</v>
      </c>
      <c r="BB87" s="322">
        <v>0</v>
      </c>
      <c r="BC87" s="322">
        <v>0</v>
      </c>
      <c r="BD87" s="322"/>
      <c r="BE87" s="326" t="s">
        <v>346</v>
      </c>
      <c r="BF87" s="326" t="s">
        <v>346</v>
      </c>
      <c r="BG87" s="326" t="s">
        <v>346</v>
      </c>
      <c r="BH87" s="326" t="s">
        <v>346</v>
      </c>
    </row>
    <row r="88" spans="1:60" s="22" customFormat="1">
      <c r="B88" s="22" t="s">
        <v>125</v>
      </c>
      <c r="E88" s="113" t="s">
        <v>220</v>
      </c>
      <c r="F88" s="171">
        <v>-17330.508999999998</v>
      </c>
      <c r="G88" s="171">
        <v>-15685.179</v>
      </c>
      <c r="H88" s="171">
        <v>-24852.326000000001</v>
      </c>
      <c r="I88" s="236">
        <v>0</v>
      </c>
      <c r="J88" s="171">
        <v>-58939.788999999997</v>
      </c>
      <c r="K88" s="171">
        <v>-37893.928999999996</v>
      </c>
      <c r="L88" s="171">
        <v>-62480.252999999997</v>
      </c>
      <c r="M88" s="154">
        <v>0</v>
      </c>
      <c r="N88" s="236">
        <v>0</v>
      </c>
      <c r="O88" s="171">
        <v>-222725.04</v>
      </c>
      <c r="P88" s="171">
        <v>-4898.2079999999996</v>
      </c>
      <c r="Q88" s="171">
        <v>-24733.949000000001</v>
      </c>
      <c r="R88" s="171">
        <v>-164377.69699999999</v>
      </c>
      <c r="S88" s="236">
        <v>0</v>
      </c>
      <c r="T88" s="171">
        <v>-184707.89</v>
      </c>
      <c r="U88" s="171">
        <v>-5905.9110000000001</v>
      </c>
      <c r="V88" s="171">
        <v>-35451.457000000002</v>
      </c>
      <c r="W88" s="171">
        <v>-50829.294000000002</v>
      </c>
      <c r="X88" s="236">
        <v>0</v>
      </c>
      <c r="Y88" s="171">
        <v>-64716.059000000001</v>
      </c>
      <c r="Z88" s="171">
        <v>-14482.32</v>
      </c>
      <c r="AA88" s="171">
        <v>-14482.32</v>
      </c>
      <c r="AB88" s="171">
        <v>-28024.429</v>
      </c>
      <c r="AC88" s="171">
        <v>-28024</v>
      </c>
      <c r="AD88" s="171">
        <v>-43501</v>
      </c>
      <c r="AE88" s="171">
        <v>-43501</v>
      </c>
      <c r="AF88" s="236">
        <v>0</v>
      </c>
      <c r="AG88" s="171">
        <v>-56516</v>
      </c>
      <c r="AH88" s="171">
        <v>-14441</v>
      </c>
      <c r="AI88" s="171">
        <v>-27036</v>
      </c>
      <c r="AJ88" s="171">
        <v>-34590</v>
      </c>
      <c r="AK88" s="236">
        <v>0</v>
      </c>
      <c r="AL88" s="171">
        <v>-57485</v>
      </c>
      <c r="AM88" s="171">
        <v>-6639</v>
      </c>
      <c r="AN88" s="171">
        <v>-24268</v>
      </c>
      <c r="AO88" s="171">
        <v>-30962</v>
      </c>
      <c r="AP88" s="171">
        <v>-73274</v>
      </c>
      <c r="AQ88" s="171">
        <v>-73274</v>
      </c>
      <c r="AR88" s="171">
        <v>-470</v>
      </c>
      <c r="AS88" s="171">
        <v>-33156</v>
      </c>
      <c r="AT88" s="171">
        <v>-39402</v>
      </c>
      <c r="AU88" s="326" t="s">
        <v>346</v>
      </c>
      <c r="AV88" s="171">
        <v>-42018</v>
      </c>
      <c r="AW88" s="171">
        <v>-1140</v>
      </c>
      <c r="AX88" s="171">
        <v>-1999</v>
      </c>
      <c r="AY88" s="171">
        <v>-29950</v>
      </c>
      <c r="AZ88" s="311" t="s">
        <v>346</v>
      </c>
      <c r="BA88" s="266">
        <v>-44672</v>
      </c>
      <c r="BB88" s="322">
        <v>-6542</v>
      </c>
      <c r="BC88" s="322">
        <v>-25620</v>
      </c>
      <c r="BD88" s="322">
        <v>-36067</v>
      </c>
      <c r="BE88" s="326" t="s">
        <v>346</v>
      </c>
      <c r="BF88" s="266">
        <v>-67980</v>
      </c>
      <c r="BG88" s="266">
        <v>-777</v>
      </c>
      <c r="BH88" s="391">
        <v>-20898</v>
      </c>
    </row>
    <row r="89" spans="1:60" s="22" customFormat="1">
      <c r="B89" s="22" t="s">
        <v>354</v>
      </c>
      <c r="E89" s="113" t="s">
        <v>220</v>
      </c>
      <c r="F89" s="311" t="s">
        <v>346</v>
      </c>
      <c r="G89" s="311" t="s">
        <v>346</v>
      </c>
      <c r="H89" s="311" t="s">
        <v>346</v>
      </c>
      <c r="I89" s="311" t="s">
        <v>346</v>
      </c>
      <c r="J89" s="311" t="s">
        <v>346</v>
      </c>
      <c r="K89" s="236">
        <v>0</v>
      </c>
      <c r="L89" s="236">
        <v>0</v>
      </c>
      <c r="M89" s="236">
        <v>0</v>
      </c>
      <c r="N89" s="236">
        <v>0</v>
      </c>
      <c r="O89" s="236">
        <v>0</v>
      </c>
      <c r="P89" s="236">
        <v>0</v>
      </c>
      <c r="Q89" s="236">
        <v>0</v>
      </c>
      <c r="R89" s="236">
        <v>0</v>
      </c>
      <c r="S89" s="236">
        <v>0</v>
      </c>
      <c r="T89" s="236">
        <v>0</v>
      </c>
      <c r="U89" s="236">
        <v>0</v>
      </c>
      <c r="V89" s="236">
        <v>0</v>
      </c>
      <c r="W89" s="236">
        <v>0</v>
      </c>
      <c r="X89" s="236">
        <v>0</v>
      </c>
      <c r="Y89" s="236">
        <v>0</v>
      </c>
      <c r="Z89" s="236">
        <v>0</v>
      </c>
      <c r="AA89" s="236">
        <v>0</v>
      </c>
      <c r="AB89" s="236">
        <v>0</v>
      </c>
      <c r="AC89" s="236">
        <v>0</v>
      </c>
      <c r="AD89" s="236">
        <v>0</v>
      </c>
      <c r="AE89" s="236">
        <v>0</v>
      </c>
      <c r="AF89" s="236">
        <v>0</v>
      </c>
      <c r="AG89" s="236">
        <v>0</v>
      </c>
      <c r="AH89" s="236">
        <v>0</v>
      </c>
      <c r="AI89" s="236">
        <v>0</v>
      </c>
      <c r="AJ89" s="236">
        <v>0</v>
      </c>
      <c r="AK89" s="236">
        <v>0</v>
      </c>
      <c r="AL89" s="236">
        <v>0</v>
      </c>
      <c r="AM89" s="236">
        <v>0</v>
      </c>
      <c r="AN89" s="171">
        <v>-32799</v>
      </c>
      <c r="AO89" s="171">
        <v>-32799</v>
      </c>
      <c r="AP89" s="269">
        <v>0</v>
      </c>
      <c r="AQ89" s="269">
        <v>0</v>
      </c>
      <c r="AR89" s="171">
        <v>0</v>
      </c>
      <c r="AS89" s="269">
        <v>0</v>
      </c>
      <c r="AT89" s="269">
        <v>0</v>
      </c>
      <c r="AU89" s="311" t="s">
        <v>346</v>
      </c>
      <c r="AV89" s="262"/>
      <c r="AW89" s="311" t="s">
        <v>346</v>
      </c>
      <c r="AX89" s="331">
        <v>0</v>
      </c>
      <c r="AY89" s="331">
        <v>0</v>
      </c>
      <c r="AZ89" s="311" t="s">
        <v>346</v>
      </c>
      <c r="BA89" s="266">
        <v>0</v>
      </c>
      <c r="BB89" s="322">
        <v>0</v>
      </c>
      <c r="BC89" s="322">
        <v>0</v>
      </c>
      <c r="BD89" s="322"/>
      <c r="BE89" s="326" t="s">
        <v>346</v>
      </c>
      <c r="BF89" s="326" t="s">
        <v>346</v>
      </c>
      <c r="BG89" s="326" t="s">
        <v>346</v>
      </c>
      <c r="BH89" s="392"/>
    </row>
    <row r="90" spans="1:60" s="22" customFormat="1">
      <c r="B90" s="22" t="s">
        <v>290</v>
      </c>
      <c r="E90" s="113" t="s">
        <v>220</v>
      </c>
      <c r="F90" s="154">
        <v>0</v>
      </c>
      <c r="G90" s="154">
        <v>0</v>
      </c>
      <c r="H90" s="154">
        <v>0</v>
      </c>
      <c r="I90" s="236">
        <v>0</v>
      </c>
      <c r="J90" s="236">
        <v>0</v>
      </c>
      <c r="K90" s="154">
        <v>0</v>
      </c>
      <c r="L90" s="154">
        <v>0</v>
      </c>
      <c r="M90" s="171">
        <v>-101082.947</v>
      </c>
      <c r="N90" s="236">
        <v>0</v>
      </c>
      <c r="O90" s="171">
        <v>125002.452</v>
      </c>
      <c r="P90" s="154">
        <v>0</v>
      </c>
      <c r="Q90" s="171">
        <v>440.84199999999998</v>
      </c>
      <c r="R90" s="171">
        <v>336.92500000000001</v>
      </c>
      <c r="S90" s="236">
        <v>0</v>
      </c>
      <c r="T90" s="171">
        <v>455</v>
      </c>
      <c r="U90" s="171">
        <v>0.126</v>
      </c>
      <c r="V90" s="171">
        <v>14159.22</v>
      </c>
      <c r="W90" s="171">
        <v>30409.11</v>
      </c>
      <c r="X90" s="236">
        <v>0</v>
      </c>
      <c r="Y90" s="171">
        <v>40983.976000000002</v>
      </c>
      <c r="Z90" s="236">
        <v>0</v>
      </c>
      <c r="AA90" s="236">
        <v>0</v>
      </c>
      <c r="AB90" s="154">
        <v>10934</v>
      </c>
      <c r="AC90" s="154">
        <v>10934</v>
      </c>
      <c r="AD90" s="227">
        <v>16447</v>
      </c>
      <c r="AE90" s="154">
        <v>16447</v>
      </c>
      <c r="AF90" s="236">
        <v>0</v>
      </c>
      <c r="AG90" s="171">
        <v>47656</v>
      </c>
      <c r="AH90" s="236">
        <v>0</v>
      </c>
      <c r="AI90" s="171">
        <v>12314</v>
      </c>
      <c r="AJ90" s="171">
        <v>12314</v>
      </c>
      <c r="AK90" s="236">
        <v>0</v>
      </c>
      <c r="AL90" s="171">
        <v>72721</v>
      </c>
      <c r="AM90" s="262">
        <v>0</v>
      </c>
      <c r="AN90" s="262">
        <v>12282</v>
      </c>
      <c r="AO90" s="262">
        <v>12282</v>
      </c>
      <c r="AP90" s="269">
        <v>24438</v>
      </c>
      <c r="AQ90" s="269">
        <v>24438</v>
      </c>
      <c r="AR90" s="269">
        <v>0</v>
      </c>
      <c r="AS90" s="269">
        <v>12958</v>
      </c>
      <c r="AT90" s="171">
        <v>12958</v>
      </c>
      <c r="AU90" s="326" t="s">
        <v>346</v>
      </c>
      <c r="AV90" s="262">
        <v>38190</v>
      </c>
      <c r="AW90" s="311" t="s">
        <v>346</v>
      </c>
      <c r="AX90" s="171">
        <v>13600</v>
      </c>
      <c r="AY90" s="171">
        <v>13600</v>
      </c>
      <c r="AZ90" s="311" t="s">
        <v>346</v>
      </c>
      <c r="BA90" s="266">
        <v>35963</v>
      </c>
      <c r="BB90" s="322">
        <v>12804</v>
      </c>
      <c r="BC90" s="322">
        <v>31441</v>
      </c>
      <c r="BD90" s="322">
        <v>45023</v>
      </c>
      <c r="BE90" s="326" t="s">
        <v>346</v>
      </c>
      <c r="BF90" s="266">
        <v>45023</v>
      </c>
      <c r="BG90" s="326" t="s">
        <v>346</v>
      </c>
      <c r="BH90" s="392">
        <v>610</v>
      </c>
    </row>
    <row r="91" spans="1:60" s="22" customFormat="1">
      <c r="B91" s="22" t="s">
        <v>392</v>
      </c>
      <c r="E91" s="113" t="s">
        <v>220</v>
      </c>
      <c r="F91" s="154"/>
      <c r="G91" s="154"/>
      <c r="H91" s="154"/>
      <c r="I91" s="236"/>
      <c r="J91" s="266">
        <v>0</v>
      </c>
      <c r="K91" s="266">
        <v>0</v>
      </c>
      <c r="L91" s="266">
        <v>0</v>
      </c>
      <c r="M91" s="266">
        <v>0</v>
      </c>
      <c r="N91" s="266">
        <v>0</v>
      </c>
      <c r="O91" s="266">
        <v>0</v>
      </c>
      <c r="P91" s="266">
        <v>0</v>
      </c>
      <c r="Q91" s="266">
        <v>0</v>
      </c>
      <c r="R91" s="266">
        <v>0</v>
      </c>
      <c r="S91" s="266">
        <v>0</v>
      </c>
      <c r="T91" s="266">
        <v>0</v>
      </c>
      <c r="U91" s="266">
        <v>0</v>
      </c>
      <c r="V91" s="266">
        <v>0</v>
      </c>
      <c r="W91" s="266">
        <v>0</v>
      </c>
      <c r="X91" s="266">
        <v>0</v>
      </c>
      <c r="Y91" s="266">
        <v>0</v>
      </c>
      <c r="Z91" s="266">
        <v>0</v>
      </c>
      <c r="AA91" s="266">
        <v>0</v>
      </c>
      <c r="AB91" s="266">
        <v>0</v>
      </c>
      <c r="AC91" s="266">
        <v>0</v>
      </c>
      <c r="AD91" s="266">
        <v>0</v>
      </c>
      <c r="AE91" s="266">
        <v>0</v>
      </c>
      <c r="AF91" s="266">
        <v>0</v>
      </c>
      <c r="AG91" s="266">
        <v>0</v>
      </c>
      <c r="AH91" s="266">
        <v>0</v>
      </c>
      <c r="AI91" s="266">
        <v>0</v>
      </c>
      <c r="AJ91" s="266">
        <v>0</v>
      </c>
      <c r="AK91" s="266">
        <v>0</v>
      </c>
      <c r="AL91" s="266">
        <v>0</v>
      </c>
      <c r="AM91" s="266">
        <v>0</v>
      </c>
      <c r="AN91" s="266">
        <v>0</v>
      </c>
      <c r="AO91" s="266">
        <v>0</v>
      </c>
      <c r="AP91" s="266">
        <v>0</v>
      </c>
      <c r="AQ91" s="266">
        <v>0</v>
      </c>
      <c r="AR91" s="266">
        <v>0</v>
      </c>
      <c r="AS91" s="266">
        <v>0</v>
      </c>
      <c r="AT91" s="266">
        <v>0</v>
      </c>
      <c r="AU91" s="266">
        <v>0</v>
      </c>
      <c r="AV91" s="266">
        <v>0</v>
      </c>
      <c r="AW91" s="266">
        <v>0</v>
      </c>
      <c r="AX91" s="266">
        <v>0</v>
      </c>
      <c r="AY91" s="266">
        <v>0</v>
      </c>
      <c r="AZ91" s="266">
        <v>0</v>
      </c>
      <c r="BA91" s="266">
        <v>0</v>
      </c>
      <c r="BB91" s="322">
        <v>-22074</v>
      </c>
      <c r="BC91" s="322">
        <v>0</v>
      </c>
      <c r="BD91" s="322"/>
      <c r="BE91" s="326" t="s">
        <v>346</v>
      </c>
      <c r="BF91" s="326" t="s">
        <v>346</v>
      </c>
      <c r="BG91" s="326" t="s">
        <v>346</v>
      </c>
      <c r="BH91" s="326" t="s">
        <v>346</v>
      </c>
    </row>
    <row r="92" spans="1:60" s="263" customFormat="1">
      <c r="A92" s="22"/>
      <c r="B92" s="22" t="s">
        <v>327</v>
      </c>
      <c r="C92" s="22"/>
      <c r="D92" s="22"/>
      <c r="E92" s="113" t="s">
        <v>220</v>
      </c>
      <c r="F92" s="311" t="s">
        <v>346</v>
      </c>
      <c r="G92" s="311" t="s">
        <v>346</v>
      </c>
      <c r="H92" s="311" t="s">
        <v>346</v>
      </c>
      <c r="I92" s="311" t="s">
        <v>346</v>
      </c>
      <c r="J92" s="311" t="s">
        <v>346</v>
      </c>
      <c r="K92" s="236">
        <v>0</v>
      </c>
      <c r="L92" s="236">
        <v>0</v>
      </c>
      <c r="M92" s="236">
        <v>0</v>
      </c>
      <c r="N92" s="236">
        <v>0</v>
      </c>
      <c r="O92" s="236">
        <v>0</v>
      </c>
      <c r="P92" s="236">
        <v>0</v>
      </c>
      <c r="Q92" s="236">
        <v>0</v>
      </c>
      <c r="R92" s="236">
        <v>0</v>
      </c>
      <c r="S92" s="236">
        <v>0</v>
      </c>
      <c r="T92" s="236">
        <v>0</v>
      </c>
      <c r="U92" s="236">
        <v>0</v>
      </c>
      <c r="V92" s="236">
        <v>0</v>
      </c>
      <c r="W92" s="236">
        <v>0</v>
      </c>
      <c r="X92" s="236">
        <v>0</v>
      </c>
      <c r="Y92" s="236">
        <v>0</v>
      </c>
      <c r="Z92" s="236">
        <v>0</v>
      </c>
      <c r="AA92" s="236">
        <v>0</v>
      </c>
      <c r="AB92" s="236">
        <v>0</v>
      </c>
      <c r="AC92" s="236">
        <v>0</v>
      </c>
      <c r="AD92" s="236">
        <v>0</v>
      </c>
      <c r="AE92" s="261">
        <v>0</v>
      </c>
      <c r="AF92" s="236"/>
      <c r="AG92" s="236">
        <v>0</v>
      </c>
      <c r="AH92" s="236">
        <v>0</v>
      </c>
      <c r="AI92" s="236">
        <v>0</v>
      </c>
      <c r="AJ92" s="171">
        <v>1404</v>
      </c>
      <c r="AK92" s="236"/>
      <c r="AL92" s="154">
        <v>1404</v>
      </c>
      <c r="AM92" s="154">
        <v>9</v>
      </c>
      <c r="AN92" s="236">
        <v>0</v>
      </c>
      <c r="AO92" s="236"/>
      <c r="AP92" s="262">
        <v>10528</v>
      </c>
      <c r="AQ92" s="262">
        <v>10528</v>
      </c>
      <c r="AR92" s="269">
        <v>0</v>
      </c>
      <c r="AS92" s="269">
        <v>0</v>
      </c>
      <c r="AT92" s="269">
        <v>0</v>
      </c>
      <c r="AU92" s="311" t="s">
        <v>346</v>
      </c>
      <c r="AV92" s="311" t="s">
        <v>346</v>
      </c>
      <c r="AW92" s="311" t="s">
        <v>346</v>
      </c>
      <c r="AX92" s="331">
        <v>0</v>
      </c>
      <c r="AY92" s="331">
        <v>0</v>
      </c>
      <c r="AZ92" s="311" t="s">
        <v>346</v>
      </c>
      <c r="BA92" s="266">
        <v>0</v>
      </c>
      <c r="BB92" s="322">
        <v>0</v>
      </c>
      <c r="BC92" s="322">
        <v>0</v>
      </c>
      <c r="BD92" s="322"/>
      <c r="BE92" s="326" t="s">
        <v>346</v>
      </c>
      <c r="BF92" s="326" t="s">
        <v>346</v>
      </c>
      <c r="BG92" s="326" t="s">
        <v>346</v>
      </c>
      <c r="BH92" s="326" t="s">
        <v>346</v>
      </c>
    </row>
    <row r="93" spans="1:60" s="263" customFormat="1">
      <c r="B93" s="263" t="s">
        <v>291</v>
      </c>
      <c r="E93" s="264" t="s">
        <v>220</v>
      </c>
      <c r="F93" s="268">
        <v>0</v>
      </c>
      <c r="G93" s="268">
        <v>0</v>
      </c>
      <c r="H93" s="268">
        <v>0</v>
      </c>
      <c r="I93" s="266">
        <v>0</v>
      </c>
      <c r="J93" s="266">
        <v>0</v>
      </c>
      <c r="K93" s="268">
        <v>0</v>
      </c>
      <c r="L93" s="268">
        <v>0</v>
      </c>
      <c r="M93" s="265">
        <v>1672.268</v>
      </c>
      <c r="N93" s="266">
        <v>0</v>
      </c>
      <c r="O93" s="265">
        <v>1672.268</v>
      </c>
      <c r="P93" s="268">
        <v>0</v>
      </c>
      <c r="Q93" s="265">
        <v>489.96</v>
      </c>
      <c r="R93" s="265">
        <v>1714.856</v>
      </c>
      <c r="S93" s="266">
        <v>0</v>
      </c>
      <c r="T93" s="265">
        <v>1714.856</v>
      </c>
      <c r="U93" s="268">
        <v>0</v>
      </c>
      <c r="V93" s="268">
        <v>0</v>
      </c>
      <c r="W93" s="268">
        <v>0</v>
      </c>
      <c r="X93" s="266">
        <v>0</v>
      </c>
      <c r="Y93" s="265">
        <v>93072.267999999996</v>
      </c>
      <c r="Z93" s="266">
        <v>0</v>
      </c>
      <c r="AA93" s="266">
        <v>0</v>
      </c>
      <c r="AB93" s="266">
        <v>0</v>
      </c>
      <c r="AC93" s="266">
        <v>0</v>
      </c>
      <c r="AD93" s="266">
        <v>0</v>
      </c>
      <c r="AE93" s="280">
        <v>0</v>
      </c>
      <c r="AF93" s="266">
        <v>0</v>
      </c>
      <c r="AG93" s="266">
        <v>0</v>
      </c>
      <c r="AH93" s="266">
        <v>0</v>
      </c>
      <c r="AI93" s="266">
        <v>0</v>
      </c>
      <c r="AJ93" s="266">
        <v>0</v>
      </c>
      <c r="AK93" s="266">
        <v>0</v>
      </c>
      <c r="AL93" s="269">
        <v>0</v>
      </c>
      <c r="AM93" s="269">
        <v>0</v>
      </c>
      <c r="AN93" s="266">
        <v>0</v>
      </c>
      <c r="AO93" s="266"/>
      <c r="AP93" s="269">
        <v>0</v>
      </c>
      <c r="AQ93" s="269">
        <v>0</v>
      </c>
      <c r="AR93" s="269">
        <v>0</v>
      </c>
      <c r="AS93" s="269">
        <v>0</v>
      </c>
      <c r="AT93" s="269">
        <v>0</v>
      </c>
      <c r="AU93" s="311" t="s">
        <v>346</v>
      </c>
      <c r="AV93" s="311" t="s">
        <v>346</v>
      </c>
      <c r="AW93" s="311" t="s">
        <v>346</v>
      </c>
      <c r="AX93" s="331">
        <v>0</v>
      </c>
      <c r="AY93" s="331">
        <v>0</v>
      </c>
      <c r="AZ93" s="311" t="s">
        <v>346</v>
      </c>
      <c r="BA93" s="266">
        <v>0</v>
      </c>
      <c r="BB93" s="322">
        <v>0</v>
      </c>
      <c r="BC93" s="322">
        <v>0</v>
      </c>
      <c r="BD93" s="322"/>
      <c r="BE93" s="326" t="s">
        <v>346</v>
      </c>
      <c r="BF93" s="326" t="s">
        <v>346</v>
      </c>
      <c r="BG93" s="326" t="s">
        <v>346</v>
      </c>
      <c r="BH93" s="326" t="s">
        <v>346</v>
      </c>
    </row>
    <row r="94" spans="1:60" s="263" customFormat="1">
      <c r="B94" s="263" t="s">
        <v>292</v>
      </c>
      <c r="E94" s="264" t="s">
        <v>220</v>
      </c>
      <c r="F94" s="268">
        <v>0</v>
      </c>
      <c r="G94" s="268">
        <v>0</v>
      </c>
      <c r="H94" s="268">
        <v>0</v>
      </c>
      <c r="I94" s="266">
        <v>0</v>
      </c>
      <c r="J94" s="266">
        <v>0</v>
      </c>
      <c r="K94" s="268">
        <v>0</v>
      </c>
      <c r="L94" s="268">
        <v>0</v>
      </c>
      <c r="M94" s="268">
        <v>0</v>
      </c>
      <c r="N94" s="266">
        <v>0</v>
      </c>
      <c r="O94" s="265">
        <v>6889.4309999999996</v>
      </c>
      <c r="P94" s="265">
        <v>51.569000000000003</v>
      </c>
      <c r="Q94" s="268">
        <v>0</v>
      </c>
      <c r="R94" s="265">
        <v>117.358</v>
      </c>
      <c r="S94" s="266">
        <v>0</v>
      </c>
      <c r="T94" s="266">
        <v>0</v>
      </c>
      <c r="U94" s="268">
        <v>0</v>
      </c>
      <c r="V94" s="268">
        <v>0</v>
      </c>
      <c r="W94" s="265">
        <v>24113.396000000001</v>
      </c>
      <c r="X94" s="266">
        <v>0</v>
      </c>
      <c r="Y94" s="265">
        <v>29174.223000000002</v>
      </c>
      <c r="Z94" s="266">
        <v>0</v>
      </c>
      <c r="AA94" s="266">
        <v>0</v>
      </c>
      <c r="AB94" s="266">
        <v>0</v>
      </c>
      <c r="AC94" s="268">
        <v>168</v>
      </c>
      <c r="AD94" s="268">
        <v>318</v>
      </c>
      <c r="AE94" s="268">
        <v>318</v>
      </c>
      <c r="AF94" s="266">
        <v>0</v>
      </c>
      <c r="AG94" s="265">
        <v>5403</v>
      </c>
      <c r="AH94" s="265">
        <v>4844</v>
      </c>
      <c r="AI94" s="265">
        <v>4844</v>
      </c>
      <c r="AJ94" s="265">
        <v>11684</v>
      </c>
      <c r="AK94" s="266">
        <v>0</v>
      </c>
      <c r="AL94" s="265">
        <v>11512</v>
      </c>
      <c r="AM94" s="269">
        <v>0</v>
      </c>
      <c r="AN94" s="266">
        <v>0</v>
      </c>
      <c r="AO94" s="266"/>
      <c r="AP94" s="269">
        <v>0</v>
      </c>
      <c r="AQ94" s="269">
        <v>0</v>
      </c>
      <c r="AR94" s="269">
        <v>0</v>
      </c>
      <c r="AS94" s="269">
        <v>0</v>
      </c>
      <c r="AT94" s="269">
        <v>0</v>
      </c>
      <c r="AU94" s="311" t="s">
        <v>346</v>
      </c>
      <c r="AV94" s="311" t="s">
        <v>346</v>
      </c>
      <c r="AW94" s="311" t="s">
        <v>346</v>
      </c>
      <c r="AX94" s="331">
        <v>0</v>
      </c>
      <c r="AY94" s="331">
        <v>0</v>
      </c>
      <c r="AZ94" s="311" t="s">
        <v>346</v>
      </c>
      <c r="BA94" s="266">
        <v>0</v>
      </c>
      <c r="BB94" s="322">
        <v>0</v>
      </c>
      <c r="BC94" s="322">
        <v>0</v>
      </c>
      <c r="BD94" s="322"/>
      <c r="BE94" s="326" t="s">
        <v>346</v>
      </c>
      <c r="BF94" s="326" t="s">
        <v>346</v>
      </c>
      <c r="BG94" s="326" t="s">
        <v>346</v>
      </c>
      <c r="BH94" s="326" t="s">
        <v>346</v>
      </c>
    </row>
    <row r="95" spans="1:60" s="263" customFormat="1">
      <c r="B95" s="263" t="s">
        <v>206</v>
      </c>
      <c r="E95" s="264" t="s">
        <v>220</v>
      </c>
      <c r="F95" s="268">
        <v>0</v>
      </c>
      <c r="G95" s="268">
        <v>0</v>
      </c>
      <c r="H95" s="268">
        <v>0</v>
      </c>
      <c r="I95" s="266">
        <v>0</v>
      </c>
      <c r="J95" s="266">
        <v>0</v>
      </c>
      <c r="K95" s="268">
        <v>0</v>
      </c>
      <c r="L95" s="268">
        <v>0</v>
      </c>
      <c r="M95" s="268">
        <v>0</v>
      </c>
      <c r="N95" s="266">
        <v>0</v>
      </c>
      <c r="O95" s="266">
        <v>0</v>
      </c>
      <c r="P95" s="268">
        <v>0</v>
      </c>
      <c r="Q95" s="268">
        <v>0</v>
      </c>
      <c r="R95" s="268">
        <v>0</v>
      </c>
      <c r="S95" s="266">
        <v>0</v>
      </c>
      <c r="T95" s="266">
        <v>0</v>
      </c>
      <c r="U95" s="268">
        <v>0</v>
      </c>
      <c r="V95" s="265">
        <v>2000</v>
      </c>
      <c r="W95" s="265">
        <v>2000</v>
      </c>
      <c r="X95" s="266">
        <v>0</v>
      </c>
      <c r="Y95" s="266">
        <v>0</v>
      </c>
      <c r="Z95" s="266">
        <v>0</v>
      </c>
      <c r="AA95" s="266">
        <v>0</v>
      </c>
      <c r="AB95" s="266">
        <v>0</v>
      </c>
      <c r="AC95" s="266">
        <v>0</v>
      </c>
      <c r="AD95" s="266">
        <v>0</v>
      </c>
      <c r="AE95" s="280">
        <v>0</v>
      </c>
      <c r="AF95" s="266">
        <v>0</v>
      </c>
      <c r="AG95" s="266">
        <v>0</v>
      </c>
      <c r="AH95" s="266">
        <v>0</v>
      </c>
      <c r="AI95" s="266">
        <v>0</v>
      </c>
      <c r="AJ95" s="266">
        <v>0</v>
      </c>
      <c r="AK95" s="266">
        <v>0</v>
      </c>
      <c r="AL95" s="269">
        <v>0</v>
      </c>
      <c r="AM95" s="269">
        <v>0</v>
      </c>
      <c r="AN95" s="266">
        <v>0</v>
      </c>
      <c r="AO95" s="266"/>
      <c r="AP95" s="269">
        <v>0</v>
      </c>
      <c r="AQ95" s="269">
        <v>0</v>
      </c>
      <c r="AR95" s="269">
        <v>0</v>
      </c>
      <c r="AS95" s="269">
        <v>0</v>
      </c>
      <c r="AT95" s="269">
        <v>0</v>
      </c>
      <c r="AU95" s="311" t="s">
        <v>346</v>
      </c>
      <c r="AV95" s="311" t="s">
        <v>346</v>
      </c>
      <c r="AW95" s="311" t="s">
        <v>346</v>
      </c>
      <c r="AX95" s="331">
        <v>0</v>
      </c>
      <c r="AY95" s="331">
        <v>0</v>
      </c>
      <c r="AZ95" s="311" t="s">
        <v>346</v>
      </c>
      <c r="BA95" s="266">
        <v>0</v>
      </c>
      <c r="BB95" s="322">
        <v>0</v>
      </c>
      <c r="BC95" s="322">
        <v>0</v>
      </c>
      <c r="BD95" s="322"/>
      <c r="BE95" s="326" t="s">
        <v>346</v>
      </c>
      <c r="BF95" s="326" t="s">
        <v>346</v>
      </c>
      <c r="BG95" s="326" t="s">
        <v>346</v>
      </c>
      <c r="BH95" s="326" t="s">
        <v>346</v>
      </c>
    </row>
    <row r="96" spans="1:60" s="263" customFormat="1">
      <c r="B96" s="22" t="s">
        <v>360</v>
      </c>
      <c r="E96" s="264" t="s">
        <v>220</v>
      </c>
      <c r="F96" s="330">
        <v>0</v>
      </c>
      <c r="G96" s="330">
        <v>0</v>
      </c>
      <c r="H96" s="330">
        <v>0</v>
      </c>
      <c r="I96" s="330">
        <v>0</v>
      </c>
      <c r="J96" s="266">
        <v>0</v>
      </c>
      <c r="K96" s="266">
        <v>0</v>
      </c>
      <c r="L96" s="266">
        <v>0</v>
      </c>
      <c r="M96" s="266">
        <v>0</v>
      </c>
      <c r="N96" s="266">
        <v>0</v>
      </c>
      <c r="O96" s="266">
        <v>0</v>
      </c>
      <c r="P96" s="266">
        <v>0</v>
      </c>
      <c r="Q96" s="266">
        <v>0</v>
      </c>
      <c r="R96" s="266">
        <v>0</v>
      </c>
      <c r="S96" s="266">
        <v>0</v>
      </c>
      <c r="T96" s="266">
        <v>0</v>
      </c>
      <c r="U96" s="266">
        <v>0</v>
      </c>
      <c r="V96" s="266">
        <v>0</v>
      </c>
      <c r="W96" s="266">
        <v>0</v>
      </c>
      <c r="X96" s="266">
        <v>0</v>
      </c>
      <c r="Y96" s="266">
        <v>0</v>
      </c>
      <c r="Z96" s="266">
        <v>0</v>
      </c>
      <c r="AA96" s="266">
        <v>0</v>
      </c>
      <c r="AB96" s="266">
        <v>0</v>
      </c>
      <c r="AC96" s="266">
        <v>0</v>
      </c>
      <c r="AD96" s="266">
        <v>0</v>
      </c>
      <c r="AE96" s="266">
        <v>0</v>
      </c>
      <c r="AF96" s="266">
        <v>0</v>
      </c>
      <c r="AG96" s="266">
        <v>0</v>
      </c>
      <c r="AH96" s="266">
        <v>0</v>
      </c>
      <c r="AI96" s="266">
        <v>0</v>
      </c>
      <c r="AJ96" s="266">
        <v>0</v>
      </c>
      <c r="AK96" s="266">
        <v>0</v>
      </c>
      <c r="AL96" s="266">
        <v>0</v>
      </c>
      <c r="AM96" s="269"/>
      <c r="AN96" s="266"/>
      <c r="AO96" s="266"/>
      <c r="AP96" s="262">
        <v>-14741</v>
      </c>
      <c r="AQ96" s="262">
        <v>-14741</v>
      </c>
      <c r="AR96" s="269">
        <v>0</v>
      </c>
      <c r="AS96" s="269">
        <v>0</v>
      </c>
      <c r="AT96" s="269">
        <v>0</v>
      </c>
      <c r="AU96" s="311" t="s">
        <v>346</v>
      </c>
      <c r="AV96" s="311" t="s">
        <v>346</v>
      </c>
      <c r="AW96" s="311" t="s">
        <v>346</v>
      </c>
      <c r="AX96" s="331">
        <v>0</v>
      </c>
      <c r="AY96" s="331">
        <v>0</v>
      </c>
      <c r="AZ96" s="311" t="s">
        <v>346</v>
      </c>
      <c r="BA96" s="266">
        <v>-7063</v>
      </c>
      <c r="BB96" s="322">
        <v>0</v>
      </c>
      <c r="BC96" s="322">
        <v>0</v>
      </c>
      <c r="BD96" s="322"/>
      <c r="BE96" s="326" t="s">
        <v>346</v>
      </c>
      <c r="BF96" s="266">
        <v>-18041</v>
      </c>
      <c r="BG96" s="326" t="s">
        <v>346</v>
      </c>
      <c r="BH96" s="392">
        <v>-10000</v>
      </c>
    </row>
    <row r="97" spans="2:60" s="263" customFormat="1">
      <c r="B97" s="22" t="s">
        <v>371</v>
      </c>
      <c r="E97" s="264" t="s">
        <v>220</v>
      </c>
      <c r="F97" s="330">
        <v>0</v>
      </c>
      <c r="G97" s="330">
        <v>0</v>
      </c>
      <c r="H97" s="330">
        <v>0</v>
      </c>
      <c r="I97" s="330">
        <v>0</v>
      </c>
      <c r="J97" s="266">
        <v>0</v>
      </c>
      <c r="K97" s="266">
        <v>0</v>
      </c>
      <c r="L97" s="266">
        <v>0</v>
      </c>
      <c r="M97" s="266">
        <v>0</v>
      </c>
      <c r="N97" s="266">
        <v>0</v>
      </c>
      <c r="O97" s="266">
        <v>0</v>
      </c>
      <c r="P97" s="266">
        <v>0</v>
      </c>
      <c r="Q97" s="266">
        <v>0</v>
      </c>
      <c r="R97" s="266">
        <v>0</v>
      </c>
      <c r="S97" s="266">
        <v>0</v>
      </c>
      <c r="T97" s="266">
        <v>0</v>
      </c>
      <c r="U97" s="266">
        <v>0</v>
      </c>
      <c r="V97" s="266">
        <v>0</v>
      </c>
      <c r="W97" s="266">
        <v>0</v>
      </c>
      <c r="X97" s="266">
        <v>0</v>
      </c>
      <c r="Y97" s="266">
        <v>0</v>
      </c>
      <c r="Z97" s="266">
        <v>0</v>
      </c>
      <c r="AA97" s="266">
        <v>0</v>
      </c>
      <c r="AB97" s="266">
        <v>0</v>
      </c>
      <c r="AC97" s="266">
        <v>0</v>
      </c>
      <c r="AD97" s="266">
        <v>0</v>
      </c>
      <c r="AE97" s="266">
        <v>0</v>
      </c>
      <c r="AF97" s="266">
        <v>0</v>
      </c>
      <c r="AG97" s="266">
        <v>0</v>
      </c>
      <c r="AH97" s="266">
        <v>0</v>
      </c>
      <c r="AI97" s="266">
        <v>0</v>
      </c>
      <c r="AJ97" s="266">
        <v>0</v>
      </c>
      <c r="AK97" s="266">
        <v>0</v>
      </c>
      <c r="AL97" s="266">
        <v>0</v>
      </c>
      <c r="AM97" s="330">
        <v>0</v>
      </c>
      <c r="AN97" s="330">
        <v>0</v>
      </c>
      <c r="AO97" s="330">
        <v>0</v>
      </c>
      <c r="AP97" s="330">
        <v>0</v>
      </c>
      <c r="AQ97" s="266">
        <v>0</v>
      </c>
      <c r="AR97" s="269"/>
      <c r="AS97" s="269"/>
      <c r="AT97" s="269"/>
      <c r="AU97" s="311"/>
      <c r="AV97" s="262">
        <v>118</v>
      </c>
      <c r="AW97" s="311" t="s">
        <v>346</v>
      </c>
      <c r="AX97" s="331">
        <v>0</v>
      </c>
      <c r="AY97" s="331">
        <v>0</v>
      </c>
      <c r="AZ97" s="261">
        <v>0</v>
      </c>
      <c r="BA97" s="266">
        <v>289</v>
      </c>
      <c r="BB97" s="322">
        <v>0</v>
      </c>
      <c r="BC97" s="322">
        <v>0</v>
      </c>
      <c r="BD97" s="322"/>
      <c r="BE97" s="326" t="s">
        <v>346</v>
      </c>
      <c r="BF97" s="266">
        <v>13736</v>
      </c>
      <c r="BG97" s="326" t="s">
        <v>346</v>
      </c>
      <c r="BH97" s="392">
        <v>10000</v>
      </c>
    </row>
    <row r="98" spans="2:60" s="263" customFormat="1">
      <c r="B98" s="22" t="s">
        <v>365</v>
      </c>
      <c r="E98" s="264" t="s">
        <v>220</v>
      </c>
      <c r="F98" s="330">
        <v>0</v>
      </c>
      <c r="G98" s="330">
        <v>0</v>
      </c>
      <c r="H98" s="330">
        <v>0</v>
      </c>
      <c r="I98" s="330">
        <v>0</v>
      </c>
      <c r="J98" s="266">
        <v>0</v>
      </c>
      <c r="K98" s="266">
        <v>0</v>
      </c>
      <c r="L98" s="266">
        <v>0</v>
      </c>
      <c r="M98" s="266">
        <v>0</v>
      </c>
      <c r="N98" s="266">
        <v>0</v>
      </c>
      <c r="O98" s="266">
        <v>0</v>
      </c>
      <c r="P98" s="266">
        <v>0</v>
      </c>
      <c r="Q98" s="266">
        <v>0</v>
      </c>
      <c r="R98" s="266">
        <v>0</v>
      </c>
      <c r="S98" s="266">
        <v>0</v>
      </c>
      <c r="T98" s="266">
        <v>0</v>
      </c>
      <c r="U98" s="266">
        <v>0</v>
      </c>
      <c r="V98" s="266">
        <v>0</v>
      </c>
      <c r="W98" s="266">
        <v>0</v>
      </c>
      <c r="X98" s="266">
        <v>0</v>
      </c>
      <c r="Y98" s="266">
        <v>0</v>
      </c>
      <c r="Z98" s="266">
        <v>0</v>
      </c>
      <c r="AA98" s="266">
        <v>0</v>
      </c>
      <c r="AB98" s="266">
        <v>0</v>
      </c>
      <c r="AC98" s="266">
        <v>0</v>
      </c>
      <c r="AD98" s="266">
        <v>0</v>
      </c>
      <c r="AE98" s="266">
        <v>0</v>
      </c>
      <c r="AF98" s="266">
        <v>0</v>
      </c>
      <c r="AG98" s="266">
        <v>0</v>
      </c>
      <c r="AH98" s="266">
        <v>0</v>
      </c>
      <c r="AI98" s="266">
        <v>0</v>
      </c>
      <c r="AJ98" s="266">
        <v>0</v>
      </c>
      <c r="AK98" s="266">
        <v>0</v>
      </c>
      <c r="AL98" s="266">
        <v>0</v>
      </c>
      <c r="AM98" s="330">
        <v>0</v>
      </c>
      <c r="AN98" s="330">
        <v>0</v>
      </c>
      <c r="AO98" s="330">
        <v>0</v>
      </c>
      <c r="AP98" s="330">
        <v>0</v>
      </c>
      <c r="AQ98" s="266">
        <v>0</v>
      </c>
      <c r="AR98" s="269">
        <v>0</v>
      </c>
      <c r="AS98" s="269">
        <v>0</v>
      </c>
      <c r="AT98" s="171">
        <v>-1022663</v>
      </c>
      <c r="AU98" s="326" t="s">
        <v>346</v>
      </c>
      <c r="AV98" s="262">
        <v>-1198317</v>
      </c>
      <c r="AW98" s="311" t="s">
        <v>346</v>
      </c>
      <c r="AX98" s="171">
        <v>-163770</v>
      </c>
      <c r="AY98" s="171">
        <v>-163770</v>
      </c>
      <c r="AZ98" s="311" t="s">
        <v>346</v>
      </c>
      <c r="BA98" s="266">
        <v>-320158</v>
      </c>
      <c r="BB98" s="322">
        <v>-1520</v>
      </c>
      <c r="BC98" s="322">
        <v>-1520</v>
      </c>
      <c r="BD98" s="322">
        <v>-1520</v>
      </c>
      <c r="BE98" s="326" t="s">
        <v>346</v>
      </c>
      <c r="BF98" s="326" t="s">
        <v>346</v>
      </c>
      <c r="BG98" s="326" t="s">
        <v>346</v>
      </c>
      <c r="BH98" s="326" t="s">
        <v>346</v>
      </c>
    </row>
    <row r="99" spans="2:60" s="263" customFormat="1">
      <c r="B99" s="22" t="s">
        <v>364</v>
      </c>
      <c r="E99" s="264" t="s">
        <v>220</v>
      </c>
      <c r="F99" s="330">
        <v>0</v>
      </c>
      <c r="G99" s="330">
        <v>0</v>
      </c>
      <c r="H99" s="330">
        <v>0</v>
      </c>
      <c r="I99" s="330">
        <v>0</v>
      </c>
      <c r="J99" s="266">
        <v>0</v>
      </c>
      <c r="K99" s="266">
        <v>0</v>
      </c>
      <c r="L99" s="266">
        <v>0</v>
      </c>
      <c r="M99" s="266">
        <v>0</v>
      </c>
      <c r="N99" s="266">
        <v>0</v>
      </c>
      <c r="O99" s="266">
        <v>0</v>
      </c>
      <c r="P99" s="266">
        <v>0</v>
      </c>
      <c r="Q99" s="266">
        <v>0</v>
      </c>
      <c r="R99" s="266">
        <v>0</v>
      </c>
      <c r="S99" s="266">
        <v>0</v>
      </c>
      <c r="T99" s="266">
        <v>0</v>
      </c>
      <c r="U99" s="266">
        <v>0</v>
      </c>
      <c r="V99" s="266">
        <v>0</v>
      </c>
      <c r="W99" s="266">
        <v>0</v>
      </c>
      <c r="X99" s="266">
        <v>0</v>
      </c>
      <c r="Y99" s="266">
        <v>0</v>
      </c>
      <c r="Z99" s="266">
        <v>0</v>
      </c>
      <c r="AA99" s="266">
        <v>0</v>
      </c>
      <c r="AB99" s="266">
        <v>0</v>
      </c>
      <c r="AC99" s="266">
        <v>0</v>
      </c>
      <c r="AD99" s="266">
        <v>0</v>
      </c>
      <c r="AE99" s="266">
        <v>0</v>
      </c>
      <c r="AF99" s="266">
        <v>0</v>
      </c>
      <c r="AG99" s="266">
        <v>0</v>
      </c>
      <c r="AH99" s="266">
        <v>0</v>
      </c>
      <c r="AI99" s="266">
        <v>0</v>
      </c>
      <c r="AJ99" s="266">
        <v>0</v>
      </c>
      <c r="AK99" s="266">
        <v>0</v>
      </c>
      <c r="AL99" s="266">
        <v>0</v>
      </c>
      <c r="AM99" s="330">
        <v>0</v>
      </c>
      <c r="AN99" s="330">
        <v>0</v>
      </c>
      <c r="AO99" s="330">
        <v>0</v>
      </c>
      <c r="AP99" s="330">
        <v>0</v>
      </c>
      <c r="AQ99" s="266">
        <v>0</v>
      </c>
      <c r="AR99" s="269">
        <v>0</v>
      </c>
      <c r="AS99" s="269">
        <v>0</v>
      </c>
      <c r="AT99" s="171">
        <v>-7000</v>
      </c>
      <c r="AU99" s="326" t="s">
        <v>346</v>
      </c>
      <c r="AV99" s="262">
        <v>-87000</v>
      </c>
      <c r="AW99" s="171">
        <v>-38019</v>
      </c>
      <c r="AX99" s="171">
        <v>-270047</v>
      </c>
      <c r="AY99" s="171">
        <v>-327692</v>
      </c>
      <c r="AZ99" s="311" t="s">
        <v>346</v>
      </c>
      <c r="BA99" s="266">
        <v>-425263</v>
      </c>
      <c r="BB99" s="322">
        <v>-66426</v>
      </c>
      <c r="BC99" s="322">
        <v>-174725</v>
      </c>
      <c r="BD99" s="322">
        <v>-244037</v>
      </c>
      <c r="BE99" s="326" t="s">
        <v>346</v>
      </c>
      <c r="BF99" s="266">
        <v>-302600</v>
      </c>
      <c r="BG99" s="266">
        <v>-92283</v>
      </c>
      <c r="BH99" s="391">
        <v>-255895</v>
      </c>
    </row>
    <row r="100" spans="2:60" s="263" customFormat="1">
      <c r="B100" s="263" t="s">
        <v>372</v>
      </c>
      <c r="E100" s="264" t="s">
        <v>220</v>
      </c>
      <c r="F100" s="330">
        <v>0</v>
      </c>
      <c r="G100" s="330">
        <v>0</v>
      </c>
      <c r="H100" s="330">
        <v>0</v>
      </c>
      <c r="I100" s="330">
        <v>0</v>
      </c>
      <c r="J100" s="266">
        <v>0</v>
      </c>
      <c r="K100" s="266">
        <v>0</v>
      </c>
      <c r="L100" s="266">
        <v>0</v>
      </c>
      <c r="M100" s="266">
        <v>0</v>
      </c>
      <c r="N100" s="266">
        <v>0</v>
      </c>
      <c r="O100" s="266">
        <v>0</v>
      </c>
      <c r="P100" s="266">
        <v>0</v>
      </c>
      <c r="Q100" s="266">
        <v>0</v>
      </c>
      <c r="R100" s="266">
        <v>0</v>
      </c>
      <c r="S100" s="266">
        <v>0</v>
      </c>
      <c r="T100" s="266">
        <v>0</v>
      </c>
      <c r="U100" s="266">
        <v>0</v>
      </c>
      <c r="V100" s="266">
        <v>0</v>
      </c>
      <c r="W100" s="266">
        <v>0</v>
      </c>
      <c r="X100" s="266">
        <v>0</v>
      </c>
      <c r="Y100" s="266">
        <v>0</v>
      </c>
      <c r="Z100" s="266">
        <v>0</v>
      </c>
      <c r="AA100" s="266">
        <v>0</v>
      </c>
      <c r="AB100" s="266">
        <v>0</v>
      </c>
      <c r="AC100" s="266">
        <v>0</v>
      </c>
      <c r="AD100" s="266">
        <v>0</v>
      </c>
      <c r="AE100" s="266">
        <v>0</v>
      </c>
      <c r="AF100" s="266">
        <v>0</v>
      </c>
      <c r="AG100" s="266">
        <v>0</v>
      </c>
      <c r="AH100" s="266">
        <v>0</v>
      </c>
      <c r="AI100" s="266">
        <v>0</v>
      </c>
      <c r="AJ100" s="266">
        <v>0</v>
      </c>
      <c r="AK100" s="266">
        <v>0</v>
      </c>
      <c r="AL100" s="266">
        <v>0</v>
      </c>
      <c r="AM100" s="330">
        <v>0</v>
      </c>
      <c r="AN100" s="330">
        <v>0</v>
      </c>
      <c r="AO100" s="330">
        <v>0</v>
      </c>
      <c r="AP100" s="330">
        <v>0</v>
      </c>
      <c r="AQ100" s="266">
        <v>0</v>
      </c>
      <c r="AR100" s="269"/>
      <c r="AS100" s="269"/>
      <c r="AT100" s="171"/>
      <c r="AU100" s="326"/>
      <c r="AV100" s="262">
        <v>17000</v>
      </c>
      <c r="AW100" s="171">
        <v>108019</v>
      </c>
      <c r="AX100" s="171">
        <v>335047</v>
      </c>
      <c r="AY100" s="171">
        <v>375240</v>
      </c>
      <c r="AZ100" s="311" t="s">
        <v>346</v>
      </c>
      <c r="BA100" s="266">
        <v>451598</v>
      </c>
      <c r="BB100" s="322">
        <v>63665</v>
      </c>
      <c r="BC100" s="322">
        <v>183763</v>
      </c>
      <c r="BD100" s="322">
        <v>242324</v>
      </c>
      <c r="BE100" s="326" t="s">
        <v>346</v>
      </c>
      <c r="BF100" s="266">
        <v>308147</v>
      </c>
      <c r="BG100" s="382">
        <v>68895</v>
      </c>
      <c r="BH100" s="382">
        <v>269686</v>
      </c>
    </row>
    <row r="101" spans="2:60" s="263" customFormat="1">
      <c r="B101" s="263" t="s">
        <v>355</v>
      </c>
      <c r="E101" s="264" t="s">
        <v>220</v>
      </c>
      <c r="F101" s="330">
        <v>0</v>
      </c>
      <c r="G101" s="330">
        <v>0</v>
      </c>
      <c r="H101" s="330">
        <v>0</v>
      </c>
      <c r="I101" s="330">
        <v>0</v>
      </c>
      <c r="J101" s="266">
        <v>0</v>
      </c>
      <c r="K101" s="266">
        <v>0</v>
      </c>
      <c r="L101" s="266">
        <v>0</v>
      </c>
      <c r="M101" s="266">
        <v>0</v>
      </c>
      <c r="N101" s="266">
        <v>0</v>
      </c>
      <c r="O101" s="266">
        <v>0</v>
      </c>
      <c r="P101" s="266">
        <v>0</v>
      </c>
      <c r="Q101" s="266">
        <v>0</v>
      </c>
      <c r="R101" s="266">
        <v>0</v>
      </c>
      <c r="S101" s="266">
        <v>0</v>
      </c>
      <c r="T101" s="266">
        <v>0</v>
      </c>
      <c r="U101" s="266">
        <v>0</v>
      </c>
      <c r="V101" s="266">
        <v>0</v>
      </c>
      <c r="W101" s="266">
        <v>0</v>
      </c>
      <c r="X101" s="266">
        <v>0</v>
      </c>
      <c r="Y101" s="266">
        <v>0</v>
      </c>
      <c r="Z101" s="266">
        <v>0</v>
      </c>
      <c r="AA101" s="266">
        <v>0</v>
      </c>
      <c r="AB101" s="266">
        <v>0</v>
      </c>
      <c r="AC101" s="266">
        <v>0</v>
      </c>
      <c r="AD101" s="266">
        <v>0</v>
      </c>
      <c r="AE101" s="266">
        <v>0</v>
      </c>
      <c r="AF101" s="266">
        <v>0</v>
      </c>
      <c r="AG101" s="266">
        <v>0</v>
      </c>
      <c r="AH101" s="266">
        <v>0</v>
      </c>
      <c r="AI101" s="266">
        <v>0</v>
      </c>
      <c r="AJ101" s="266">
        <v>0</v>
      </c>
      <c r="AK101" s="266">
        <v>0</v>
      </c>
      <c r="AL101" s="266">
        <v>0</v>
      </c>
      <c r="AM101" s="266">
        <v>0</v>
      </c>
      <c r="AN101" s="269">
        <v>73</v>
      </c>
      <c r="AO101" s="269">
        <v>138</v>
      </c>
      <c r="AP101" s="262">
        <v>-2790</v>
      </c>
      <c r="AQ101" s="262">
        <v>-2790</v>
      </c>
      <c r="AR101" s="269">
        <v>-803</v>
      </c>
      <c r="AS101" s="269">
        <v>-793</v>
      </c>
      <c r="AT101" s="171">
        <v>-749</v>
      </c>
      <c r="AU101" s="326" t="s">
        <v>346</v>
      </c>
      <c r="AV101" s="262">
        <v>-1138</v>
      </c>
      <c r="AW101" s="171">
        <v>194</v>
      </c>
      <c r="AX101" s="171">
        <v>920</v>
      </c>
      <c r="AY101" s="171">
        <v>975</v>
      </c>
      <c r="AZ101" s="311" t="s">
        <v>346</v>
      </c>
      <c r="BA101" s="266">
        <v>697</v>
      </c>
      <c r="BB101" s="322">
        <v>533</v>
      </c>
      <c r="BC101" s="322">
        <v>1884</v>
      </c>
      <c r="BD101" s="322">
        <v>5888</v>
      </c>
      <c r="BE101" s="326" t="s">
        <v>346</v>
      </c>
      <c r="BF101" s="266">
        <v>8385</v>
      </c>
      <c r="BG101" s="354">
        <v>-520</v>
      </c>
      <c r="BH101" s="354">
        <v>-2998</v>
      </c>
    </row>
    <row r="102" spans="2:60" s="263" customFormat="1">
      <c r="B102" s="276" t="s">
        <v>230</v>
      </c>
      <c r="C102" s="276"/>
      <c r="D102" s="271"/>
      <c r="E102" s="277" t="s">
        <v>220</v>
      </c>
      <c r="F102" s="273">
        <f t="shared" ref="F102:AA102" si="9">SUM(F74:F95)</f>
        <v>-114992.23300000001</v>
      </c>
      <c r="G102" s="273">
        <f t="shared" si="9"/>
        <v>-144766.72799999997</v>
      </c>
      <c r="H102" s="273">
        <f t="shared" si="9"/>
        <v>-446268.85600000003</v>
      </c>
      <c r="I102" s="274">
        <f t="shared" si="9"/>
        <v>0</v>
      </c>
      <c r="J102" s="278">
        <f t="shared" si="9"/>
        <v>1050215.361</v>
      </c>
      <c r="K102" s="273">
        <f t="shared" si="9"/>
        <v>-145490.40599999999</v>
      </c>
      <c r="L102" s="273">
        <f t="shared" si="9"/>
        <v>-150820.59899999999</v>
      </c>
      <c r="M102" s="273">
        <f t="shared" si="9"/>
        <v>-956911.08700000006</v>
      </c>
      <c r="N102" s="274">
        <f t="shared" si="9"/>
        <v>0</v>
      </c>
      <c r="O102" s="278">
        <f t="shared" si="9"/>
        <v>-982218.27399999998</v>
      </c>
      <c r="P102" s="273">
        <f t="shared" si="9"/>
        <v>-541554.00899999996</v>
      </c>
      <c r="Q102" s="273">
        <f t="shared" si="9"/>
        <v>-903145.02900000021</v>
      </c>
      <c r="R102" s="273">
        <f t="shared" si="9"/>
        <v>-1182071.1300000001</v>
      </c>
      <c r="S102" s="274">
        <f t="shared" si="9"/>
        <v>0</v>
      </c>
      <c r="T102" s="278">
        <f t="shared" si="9"/>
        <v>-1093758.8040000002</v>
      </c>
      <c r="U102" s="273">
        <f t="shared" si="9"/>
        <v>402614.65100000001</v>
      </c>
      <c r="V102" s="273">
        <f t="shared" si="9"/>
        <v>936702.53099999973</v>
      </c>
      <c r="W102" s="273">
        <f t="shared" si="9"/>
        <v>1042944.7559999997</v>
      </c>
      <c r="X102" s="274">
        <f t="shared" si="9"/>
        <v>0</v>
      </c>
      <c r="Y102" s="278">
        <f t="shared" si="9"/>
        <v>991080.65500000003</v>
      </c>
      <c r="Z102" s="273">
        <f t="shared" si="9"/>
        <v>-509627.163</v>
      </c>
      <c r="AA102" s="273">
        <f t="shared" si="9"/>
        <v>-509627.163</v>
      </c>
      <c r="AB102" s="273">
        <v>-332146.08102000004</v>
      </c>
      <c r="AC102" s="273">
        <f>SUM(AC74:AC95)</f>
        <v>-332146</v>
      </c>
      <c r="AD102" s="273">
        <f>SUM(AD74:AD95)</f>
        <v>-401090</v>
      </c>
      <c r="AE102" s="273">
        <v>-401090</v>
      </c>
      <c r="AF102" s="274">
        <f>SUM(AF74:AF95)</f>
        <v>0</v>
      </c>
      <c r="AG102" s="278">
        <f>SUM(AG74:AG95)</f>
        <v>-319562</v>
      </c>
      <c r="AH102" s="273">
        <f>SUM(AH74:AH95)</f>
        <v>-83901</v>
      </c>
      <c r="AI102" s="273">
        <f>SUM(AI74:AI95)</f>
        <v>-211573</v>
      </c>
      <c r="AJ102" s="273">
        <v>-212084</v>
      </c>
      <c r="AK102" s="274">
        <f>SUM(AK74:AK95)</f>
        <v>0</v>
      </c>
      <c r="AL102" s="278">
        <f>SUM(AL74:AL95)</f>
        <v>-205611</v>
      </c>
      <c r="AM102" s="172">
        <v>-46840</v>
      </c>
      <c r="AN102" s="172">
        <v>-92460</v>
      </c>
      <c r="AO102" s="172">
        <v>-500536</v>
      </c>
      <c r="AP102" s="172">
        <v>-988694</v>
      </c>
      <c r="AQ102" s="278">
        <v>-988694</v>
      </c>
      <c r="AR102" s="172">
        <v>-102224</v>
      </c>
      <c r="AS102" s="172">
        <v>-235499</v>
      </c>
      <c r="AT102" s="172">
        <v>-1396857</v>
      </c>
      <c r="AU102" s="329" t="s">
        <v>346</v>
      </c>
      <c r="AV102" s="240">
        <v>-2302309</v>
      </c>
      <c r="AW102" s="240">
        <v>-41267</v>
      </c>
      <c r="AX102" s="278">
        <f>SUM(AX74:AX101)</f>
        <v>105809</v>
      </c>
      <c r="AY102" s="278">
        <f>SUM(AY74:AY101)</f>
        <v>-66313</v>
      </c>
      <c r="AZ102" s="329" t="s">
        <v>346</v>
      </c>
      <c r="BA102" s="278">
        <v>-759636</v>
      </c>
      <c r="BB102" s="359">
        <f>SUM(BB74:BB101)</f>
        <v>-467564</v>
      </c>
      <c r="BC102" s="359">
        <f>SUM(BC74:BC101)</f>
        <v>90352</v>
      </c>
      <c r="BD102" s="359">
        <f>SUM(BD74:BD101)</f>
        <v>-566082</v>
      </c>
      <c r="BE102" s="329" t="s">
        <v>346</v>
      </c>
      <c r="BF102" s="359">
        <f>SUM(BF74:BF101)</f>
        <v>-1042955</v>
      </c>
      <c r="BG102" s="359">
        <f>SUM(BG74:BG101)</f>
        <v>150839</v>
      </c>
      <c r="BH102" s="359">
        <f>SUM(BH74:BH101)</f>
        <v>-25348</v>
      </c>
    </row>
    <row r="103" spans="2:60" s="263" customFormat="1">
      <c r="E103" s="264"/>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265"/>
      <c r="AB103" s="270"/>
      <c r="AC103" s="270"/>
      <c r="AD103" s="265"/>
      <c r="AE103" s="270"/>
      <c r="AF103" s="265"/>
      <c r="AI103" s="270"/>
      <c r="AJ103" s="270"/>
      <c r="AK103" s="265"/>
      <c r="AM103" s="261"/>
      <c r="AN103" s="261"/>
      <c r="AO103" s="261"/>
      <c r="AP103" s="44"/>
      <c r="AQ103" s="44"/>
      <c r="AR103" s="44"/>
      <c r="AS103" s="44"/>
      <c r="AU103" s="328"/>
      <c r="AV103" s="44"/>
      <c r="BA103" s="266"/>
      <c r="BB103" s="354"/>
      <c r="BD103" s="44"/>
      <c r="BE103" s="323"/>
      <c r="BF103" s="266"/>
      <c r="BH103" s="44"/>
    </row>
    <row r="104" spans="2:60" s="263" customFormat="1">
      <c r="B104" s="279" t="s">
        <v>126</v>
      </c>
      <c r="E104" s="264"/>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70"/>
      <c r="AC104" s="270"/>
      <c r="AD104" s="265"/>
      <c r="AE104" s="270"/>
      <c r="AF104" s="265"/>
      <c r="AI104" s="270"/>
      <c r="AJ104" s="270"/>
      <c r="AK104" s="265"/>
      <c r="AM104" s="261"/>
      <c r="AN104" s="261"/>
      <c r="AO104" s="261"/>
      <c r="AP104" s="44"/>
      <c r="AQ104" s="44"/>
      <c r="AR104" s="44"/>
      <c r="AS104" s="44"/>
      <c r="AU104" s="328"/>
      <c r="AV104" s="44"/>
      <c r="BA104" s="266"/>
      <c r="BB104" s="354"/>
      <c r="BD104" s="44"/>
      <c r="BE104" s="323"/>
      <c r="BF104" s="266"/>
      <c r="BH104" s="44"/>
    </row>
    <row r="105" spans="2:60" s="263" customFormat="1">
      <c r="B105" s="263" t="s">
        <v>127</v>
      </c>
      <c r="E105" s="264" t="s">
        <v>220</v>
      </c>
      <c r="F105" s="265">
        <v>130593.478</v>
      </c>
      <c r="G105" s="265">
        <v>182901.40900000001</v>
      </c>
      <c r="H105" s="265">
        <v>271806.658</v>
      </c>
      <c r="I105" s="266">
        <v>0</v>
      </c>
      <c r="J105" s="265">
        <v>281752.10600000003</v>
      </c>
      <c r="K105" s="265">
        <v>144197.147</v>
      </c>
      <c r="L105" s="265">
        <v>249999.81400000001</v>
      </c>
      <c r="M105" s="265">
        <v>410322.51699999999</v>
      </c>
      <c r="N105" s="266">
        <v>0</v>
      </c>
      <c r="O105" s="265">
        <v>316799.28999999998</v>
      </c>
      <c r="P105" s="265">
        <v>41072.252</v>
      </c>
      <c r="Q105" s="265">
        <v>930211.66899999999</v>
      </c>
      <c r="R105" s="265">
        <v>1461048.047</v>
      </c>
      <c r="S105" s="266">
        <v>0</v>
      </c>
      <c r="T105" s="265">
        <v>1508170.132</v>
      </c>
      <c r="U105" s="265">
        <v>58311.082999999999</v>
      </c>
      <c r="V105" s="265">
        <v>1316683.298</v>
      </c>
      <c r="W105" s="265">
        <v>1266750.4990000001</v>
      </c>
      <c r="X105" s="266">
        <v>0</v>
      </c>
      <c r="Y105" s="265">
        <v>1249906.6410000001</v>
      </c>
      <c r="Z105" s="267">
        <v>245520</v>
      </c>
      <c r="AA105" s="267">
        <v>248125</v>
      </c>
      <c r="AB105" s="267">
        <v>333670</v>
      </c>
      <c r="AC105" s="267">
        <v>333670</v>
      </c>
      <c r="AD105" s="267">
        <v>417955</v>
      </c>
      <c r="AE105" s="267">
        <v>417955</v>
      </c>
      <c r="AF105" s="266">
        <v>0</v>
      </c>
      <c r="AG105" s="267">
        <v>271772</v>
      </c>
      <c r="AH105" s="267">
        <v>100461</v>
      </c>
      <c r="AI105" s="267">
        <v>124850</v>
      </c>
      <c r="AJ105" s="267">
        <v>185874</v>
      </c>
      <c r="AK105" s="266">
        <v>0</v>
      </c>
      <c r="AL105" s="267">
        <v>676979</v>
      </c>
      <c r="AM105" s="227">
        <v>121201</v>
      </c>
      <c r="AN105" s="227">
        <v>165933</v>
      </c>
      <c r="AO105" s="227">
        <v>154264</v>
      </c>
      <c r="AP105" s="227">
        <v>451096</v>
      </c>
      <c r="AQ105" s="227">
        <v>451096</v>
      </c>
      <c r="AR105" s="227">
        <v>135445</v>
      </c>
      <c r="AS105" s="227">
        <v>108460</v>
      </c>
      <c r="AT105" s="269">
        <v>877566</v>
      </c>
      <c r="AU105" s="311" t="s">
        <v>346</v>
      </c>
      <c r="AV105" s="227">
        <v>980634</v>
      </c>
      <c r="AW105" s="269">
        <v>200942</v>
      </c>
      <c r="AX105" s="269">
        <v>287072</v>
      </c>
      <c r="AY105" s="269">
        <v>288560</v>
      </c>
      <c r="AZ105" s="311" t="s">
        <v>346</v>
      </c>
      <c r="BA105" s="266">
        <v>385304</v>
      </c>
      <c r="BB105" s="322">
        <v>75319</v>
      </c>
      <c r="BC105" s="322">
        <v>105140</v>
      </c>
      <c r="BD105" s="322">
        <v>176926</v>
      </c>
      <c r="BE105" s="326" t="s">
        <v>346</v>
      </c>
      <c r="BF105" s="266">
        <v>214894</v>
      </c>
      <c r="BG105" s="382">
        <v>54907</v>
      </c>
      <c r="BH105" s="382">
        <v>211817</v>
      </c>
    </row>
    <row r="106" spans="2:60" s="263" customFormat="1">
      <c r="B106" s="263" t="s">
        <v>128</v>
      </c>
      <c r="E106" s="264" t="s">
        <v>220</v>
      </c>
      <c r="F106" s="265">
        <v>-494269.234</v>
      </c>
      <c r="G106" s="265">
        <v>-519715.67300000001</v>
      </c>
      <c r="H106" s="265">
        <v>-679421.82</v>
      </c>
      <c r="I106" s="266">
        <v>0</v>
      </c>
      <c r="J106" s="265">
        <v>-1902374.2209999999</v>
      </c>
      <c r="K106" s="265">
        <v>-268738.88400000002</v>
      </c>
      <c r="L106" s="265">
        <v>-457230.77799999999</v>
      </c>
      <c r="M106" s="265">
        <v>-592032.09</v>
      </c>
      <c r="N106" s="266">
        <v>0</v>
      </c>
      <c r="O106" s="265">
        <v>-530514.37</v>
      </c>
      <c r="P106" s="265">
        <v>-70228.974000000002</v>
      </c>
      <c r="Q106" s="265">
        <v>-221282.20600000001</v>
      </c>
      <c r="R106" s="265">
        <v>-537491.56400000001</v>
      </c>
      <c r="S106" s="266">
        <v>0</v>
      </c>
      <c r="T106" s="265">
        <v>-689074.49100000004</v>
      </c>
      <c r="U106" s="265">
        <v>-52572.063999999998</v>
      </c>
      <c r="V106" s="265">
        <v>-1331016.3130000001</v>
      </c>
      <c r="W106" s="265">
        <v>-1905739.135</v>
      </c>
      <c r="X106" s="266">
        <v>0</v>
      </c>
      <c r="Y106" s="265">
        <v>-2069977.321</v>
      </c>
      <c r="Z106" s="265">
        <v>-305399</v>
      </c>
      <c r="AA106" s="265">
        <v>-305399</v>
      </c>
      <c r="AB106" s="265">
        <v>-445088</v>
      </c>
      <c r="AC106" s="265">
        <v>-445088</v>
      </c>
      <c r="AD106" s="265">
        <v>-618358</v>
      </c>
      <c r="AE106" s="265">
        <v>-618358</v>
      </c>
      <c r="AF106" s="266">
        <v>0</v>
      </c>
      <c r="AG106" s="265">
        <v>-444656</v>
      </c>
      <c r="AH106" s="265">
        <v>-120514</v>
      </c>
      <c r="AI106" s="265">
        <v>-181198</v>
      </c>
      <c r="AJ106" s="265">
        <v>-233675</v>
      </c>
      <c r="AK106" s="266">
        <v>0</v>
      </c>
      <c r="AL106" s="265">
        <v>-807355</v>
      </c>
      <c r="AM106" s="171">
        <v>-162757</v>
      </c>
      <c r="AN106" s="171">
        <v>-167820</v>
      </c>
      <c r="AO106" s="171">
        <v>-236431</v>
      </c>
      <c r="AP106" s="171">
        <v>-339552</v>
      </c>
      <c r="AQ106" s="171">
        <v>-339552</v>
      </c>
      <c r="AR106" s="171">
        <v>-43785</v>
      </c>
      <c r="AS106" s="171">
        <v>-75088</v>
      </c>
      <c r="AT106" s="269">
        <v>-153220</v>
      </c>
      <c r="AU106" s="311" t="s">
        <v>346</v>
      </c>
      <c r="AV106" s="171">
        <v>-216243</v>
      </c>
      <c r="AW106" s="269">
        <v>-64271</v>
      </c>
      <c r="AX106" s="269">
        <v>-323473</v>
      </c>
      <c r="AY106" s="269">
        <v>-375931</v>
      </c>
      <c r="AZ106" s="311" t="s">
        <v>346</v>
      </c>
      <c r="BA106" s="266">
        <v>-666232</v>
      </c>
      <c r="BB106" s="322">
        <v>-93701</v>
      </c>
      <c r="BC106" s="322">
        <v>-171232</v>
      </c>
      <c r="BD106" s="322">
        <v>-554583</v>
      </c>
      <c r="BE106" s="326" t="s">
        <v>346</v>
      </c>
      <c r="BF106" s="266">
        <v>-647409</v>
      </c>
      <c r="BG106" s="266">
        <v>-32034</v>
      </c>
      <c r="BH106" s="266">
        <v>-251990</v>
      </c>
    </row>
    <row r="107" spans="2:60" s="263" customFormat="1">
      <c r="B107" s="263" t="s">
        <v>393</v>
      </c>
      <c r="E107" s="264" t="s">
        <v>220</v>
      </c>
      <c r="F107" s="265"/>
      <c r="G107" s="265"/>
      <c r="H107" s="265"/>
      <c r="I107" s="266"/>
      <c r="J107" s="280">
        <v>0</v>
      </c>
      <c r="K107" s="280">
        <v>0</v>
      </c>
      <c r="L107" s="280">
        <v>0</v>
      </c>
      <c r="M107" s="280">
        <v>0</v>
      </c>
      <c r="N107" s="280">
        <v>0</v>
      </c>
      <c r="O107" s="280">
        <v>0</v>
      </c>
      <c r="P107" s="280">
        <v>0</v>
      </c>
      <c r="Q107" s="280">
        <v>0</v>
      </c>
      <c r="R107" s="280">
        <v>0</v>
      </c>
      <c r="S107" s="280">
        <v>0</v>
      </c>
      <c r="T107" s="280">
        <v>0</v>
      </c>
      <c r="U107" s="280">
        <v>0</v>
      </c>
      <c r="V107" s="280">
        <v>0</v>
      </c>
      <c r="W107" s="280">
        <v>0</v>
      </c>
      <c r="X107" s="280">
        <v>0</v>
      </c>
      <c r="Y107" s="280">
        <v>0</v>
      </c>
      <c r="Z107" s="280">
        <v>0</v>
      </c>
      <c r="AA107" s="280">
        <v>0</v>
      </c>
      <c r="AB107" s="280">
        <v>0</v>
      </c>
      <c r="AC107" s="280">
        <v>0</v>
      </c>
      <c r="AD107" s="280">
        <v>0</v>
      </c>
      <c r="AE107" s="280">
        <v>0</v>
      </c>
      <c r="AF107" s="280">
        <v>0</v>
      </c>
      <c r="AG107" s="280">
        <v>0</v>
      </c>
      <c r="AH107" s="280">
        <v>0</v>
      </c>
      <c r="AI107" s="280">
        <v>0</v>
      </c>
      <c r="AJ107" s="280">
        <v>0</v>
      </c>
      <c r="AK107" s="280">
        <v>0</v>
      </c>
      <c r="AL107" s="280">
        <v>0</v>
      </c>
      <c r="AM107" s="280">
        <v>0</v>
      </c>
      <c r="AN107" s="280">
        <v>0</v>
      </c>
      <c r="AO107" s="280">
        <v>0</v>
      </c>
      <c r="AP107" s="280">
        <v>0</v>
      </c>
      <c r="AQ107" s="280">
        <v>0</v>
      </c>
      <c r="AR107" s="280">
        <v>0</v>
      </c>
      <c r="AS107" s="280">
        <v>0</v>
      </c>
      <c r="AT107" s="280">
        <v>0</v>
      </c>
      <c r="AU107" s="280">
        <v>0</v>
      </c>
      <c r="AV107" s="280">
        <v>0</v>
      </c>
      <c r="AW107" s="280">
        <v>0</v>
      </c>
      <c r="AX107" s="280">
        <v>0</v>
      </c>
      <c r="AY107" s="280">
        <v>0</v>
      </c>
      <c r="AZ107" s="280">
        <v>0</v>
      </c>
      <c r="BA107" s="280">
        <v>0</v>
      </c>
      <c r="BB107" s="322">
        <v>22074</v>
      </c>
      <c r="BC107" s="322">
        <v>22074</v>
      </c>
      <c r="BD107" s="322">
        <v>22074</v>
      </c>
      <c r="BE107" s="326" t="s">
        <v>346</v>
      </c>
      <c r="BF107" s="266">
        <v>22074</v>
      </c>
      <c r="BG107" s="382">
        <v>30739</v>
      </c>
      <c r="BH107" s="382">
        <v>30739</v>
      </c>
    </row>
    <row r="108" spans="2:60" s="263" customFormat="1">
      <c r="B108" s="263" t="s">
        <v>395</v>
      </c>
      <c r="E108" s="264" t="s">
        <v>220</v>
      </c>
      <c r="F108" s="265"/>
      <c r="G108" s="265"/>
      <c r="H108" s="265"/>
      <c r="I108" s="266"/>
      <c r="J108" s="280">
        <v>0</v>
      </c>
      <c r="K108" s="280">
        <v>0</v>
      </c>
      <c r="L108" s="280">
        <v>0</v>
      </c>
      <c r="M108" s="280">
        <v>0</v>
      </c>
      <c r="N108" s="280">
        <v>0</v>
      </c>
      <c r="O108" s="280">
        <v>0</v>
      </c>
      <c r="P108" s="280">
        <v>0</v>
      </c>
      <c r="Q108" s="280">
        <v>0</v>
      </c>
      <c r="R108" s="280">
        <v>0</v>
      </c>
      <c r="S108" s="280">
        <v>0</v>
      </c>
      <c r="T108" s="280">
        <v>0</v>
      </c>
      <c r="U108" s="280">
        <v>0</v>
      </c>
      <c r="V108" s="280">
        <v>0</v>
      </c>
      <c r="W108" s="280">
        <v>0</v>
      </c>
      <c r="X108" s="280">
        <v>0</v>
      </c>
      <c r="Y108" s="280">
        <v>0</v>
      </c>
      <c r="Z108" s="280">
        <v>0</v>
      </c>
      <c r="AA108" s="280">
        <v>0</v>
      </c>
      <c r="AB108" s="280">
        <v>0</v>
      </c>
      <c r="AC108" s="280">
        <v>0</v>
      </c>
      <c r="AD108" s="280">
        <v>0</v>
      </c>
      <c r="AE108" s="280">
        <v>0</v>
      </c>
      <c r="AF108" s="280">
        <v>0</v>
      </c>
      <c r="AG108" s="280">
        <v>0</v>
      </c>
      <c r="AH108" s="280">
        <v>0</v>
      </c>
      <c r="AI108" s="280">
        <v>0</v>
      </c>
      <c r="AJ108" s="280">
        <v>0</v>
      </c>
      <c r="AK108" s="280">
        <v>0</v>
      </c>
      <c r="AL108" s="280">
        <v>0</v>
      </c>
      <c r="AM108" s="280">
        <v>0</v>
      </c>
      <c r="AN108" s="280">
        <v>0</v>
      </c>
      <c r="AO108" s="280">
        <v>0</v>
      </c>
      <c r="AP108" s="280">
        <v>0</v>
      </c>
      <c r="AQ108" s="280">
        <v>0</v>
      </c>
      <c r="AR108" s="280">
        <v>0</v>
      </c>
      <c r="AS108" s="280">
        <v>0</v>
      </c>
      <c r="AT108" s="280">
        <v>0</v>
      </c>
      <c r="AU108" s="280">
        <v>0</v>
      </c>
      <c r="AV108" s="280">
        <v>0</v>
      </c>
      <c r="AW108" s="280">
        <v>0</v>
      </c>
      <c r="AX108" s="280">
        <v>0</v>
      </c>
      <c r="AY108" s="280">
        <v>0</v>
      </c>
      <c r="AZ108" s="280">
        <v>0</v>
      </c>
      <c r="BA108" s="280">
        <v>0</v>
      </c>
      <c r="BB108" s="280">
        <v>0</v>
      </c>
      <c r="BC108" s="322">
        <v>-22074</v>
      </c>
      <c r="BD108" s="322">
        <v>-22074</v>
      </c>
      <c r="BE108" s="326" t="s">
        <v>346</v>
      </c>
      <c r="BF108" s="322">
        <v>-22074</v>
      </c>
      <c r="BG108" s="326" t="s">
        <v>346</v>
      </c>
      <c r="BH108" s="326" t="s">
        <v>346</v>
      </c>
    </row>
    <row r="109" spans="2:60" s="263" customFormat="1">
      <c r="B109" s="263" t="s">
        <v>381</v>
      </c>
      <c r="E109" s="264" t="s">
        <v>220</v>
      </c>
      <c r="F109" s="268">
        <v>0</v>
      </c>
      <c r="G109" s="265">
        <v>-6768.5309999999999</v>
      </c>
      <c r="H109" s="265">
        <v>-6768.5309999999999</v>
      </c>
      <c r="I109" s="266">
        <v>0</v>
      </c>
      <c r="J109" s="265">
        <v>-6768.5309999999999</v>
      </c>
      <c r="K109" s="265">
        <v>-31104.441999999999</v>
      </c>
      <c r="L109" s="265">
        <v>-31104.441999999999</v>
      </c>
      <c r="M109" s="265">
        <v>-73079.131999999998</v>
      </c>
      <c r="N109" s="266">
        <v>0</v>
      </c>
      <c r="O109" s="265">
        <v>-90853.335000000006</v>
      </c>
      <c r="P109" s="268">
        <v>0</v>
      </c>
      <c r="Q109" s="268">
        <v>0</v>
      </c>
      <c r="R109" s="265">
        <v>-45877.366000000002</v>
      </c>
      <c r="S109" s="266">
        <v>0</v>
      </c>
      <c r="T109" s="265">
        <v>-45877.517</v>
      </c>
      <c r="U109" s="265">
        <v>-1.371</v>
      </c>
      <c r="V109" s="265">
        <v>-36273.040000000001</v>
      </c>
      <c r="W109" s="265">
        <v>-36273.040000000001</v>
      </c>
      <c r="X109" s="266">
        <v>0</v>
      </c>
      <c r="Y109" s="265">
        <v>-36273.040000000001</v>
      </c>
      <c r="Z109" s="280">
        <v>0</v>
      </c>
      <c r="AA109" s="280">
        <v>0</v>
      </c>
      <c r="AB109" s="280">
        <v>0</v>
      </c>
      <c r="AC109" s="280">
        <v>0</v>
      </c>
      <c r="AD109" s="280">
        <v>-36998</v>
      </c>
      <c r="AE109" s="270">
        <v>-36998</v>
      </c>
      <c r="AF109" s="266">
        <v>0</v>
      </c>
      <c r="AG109" s="265">
        <v>-36998</v>
      </c>
      <c r="AH109" s="266">
        <v>0</v>
      </c>
      <c r="AI109" s="266">
        <v>-73911</v>
      </c>
      <c r="AJ109" s="269">
        <v>-81738</v>
      </c>
      <c r="AK109" s="266" t="s">
        <v>346</v>
      </c>
      <c r="AL109" s="265">
        <v>-81738</v>
      </c>
      <c r="AM109" s="269">
        <v>0</v>
      </c>
      <c r="AN109" s="269">
        <v>-45212</v>
      </c>
      <c r="AO109" s="269">
        <v>-49999</v>
      </c>
      <c r="AP109" s="269" t="s">
        <v>346</v>
      </c>
      <c r="AQ109" s="269">
        <v>-49999</v>
      </c>
      <c r="AR109" s="269">
        <v>0</v>
      </c>
      <c r="AS109" s="269">
        <v>-199997</v>
      </c>
      <c r="AT109" s="269">
        <v>-199997</v>
      </c>
      <c r="AU109" s="311" t="s">
        <v>346</v>
      </c>
      <c r="AV109" s="269">
        <v>-199997</v>
      </c>
      <c r="AW109" s="269" t="s">
        <v>346</v>
      </c>
      <c r="AX109" s="269">
        <v>-300002</v>
      </c>
      <c r="AY109" s="269">
        <v>-300002</v>
      </c>
      <c r="AZ109" s="311" t="s">
        <v>346</v>
      </c>
      <c r="BA109" s="266">
        <v>-300002</v>
      </c>
      <c r="BB109" s="322">
        <v>0</v>
      </c>
      <c r="BC109" s="322">
        <v>-300002</v>
      </c>
      <c r="BD109" s="322">
        <v>-300002</v>
      </c>
      <c r="BE109" s="326" t="s">
        <v>346</v>
      </c>
      <c r="BF109" s="266">
        <v>-300002</v>
      </c>
      <c r="BG109" s="326" t="s">
        <v>346</v>
      </c>
      <c r="BH109" s="266">
        <v>-300002</v>
      </c>
    </row>
    <row r="110" spans="2:60" s="263" customFormat="1">
      <c r="B110" s="263" t="s">
        <v>129</v>
      </c>
      <c r="E110" s="264" t="s">
        <v>220</v>
      </c>
      <c r="F110" s="268">
        <v>0</v>
      </c>
      <c r="G110" s="265">
        <v>-5870.4679999999998</v>
      </c>
      <c r="H110" s="265">
        <v>-15476.028</v>
      </c>
      <c r="I110" s="266">
        <v>0</v>
      </c>
      <c r="J110" s="265">
        <v>-15851.249</v>
      </c>
      <c r="K110" s="265">
        <v>-15.238</v>
      </c>
      <c r="L110" s="265">
        <v>-5150.9889999999996</v>
      </c>
      <c r="M110" s="265">
        <v>-5284.424</v>
      </c>
      <c r="N110" s="266">
        <v>0</v>
      </c>
      <c r="O110" s="265">
        <v>-5248.9750000000004</v>
      </c>
      <c r="P110" s="265">
        <v>-27.614000000000001</v>
      </c>
      <c r="Q110" s="265">
        <v>-5997.7160000000003</v>
      </c>
      <c r="R110" s="265">
        <v>-12383.659</v>
      </c>
      <c r="S110" s="266">
        <v>0</v>
      </c>
      <c r="T110" s="265">
        <v>-12415.761</v>
      </c>
      <c r="U110" s="265">
        <v>-92.846000000000004</v>
      </c>
      <c r="V110" s="265">
        <v>-6272.3860000000004</v>
      </c>
      <c r="W110" s="265">
        <v>-6334.0069999999996</v>
      </c>
      <c r="X110" s="266">
        <v>0</v>
      </c>
      <c r="Y110" s="265">
        <v>-6389.6049999999996</v>
      </c>
      <c r="Z110" s="265">
        <v>-23.385000000000002</v>
      </c>
      <c r="AA110" s="265">
        <v>-23.385000000000002</v>
      </c>
      <c r="AB110" s="265">
        <v>-157</v>
      </c>
      <c r="AC110" s="265">
        <v>-157</v>
      </c>
      <c r="AD110" s="265">
        <v>-4138</v>
      </c>
      <c r="AE110" s="265">
        <v>-4138</v>
      </c>
      <c r="AF110" s="266">
        <v>0</v>
      </c>
      <c r="AG110" s="265">
        <v>-5693</v>
      </c>
      <c r="AH110" s="266">
        <v>0</v>
      </c>
      <c r="AI110" s="266">
        <v>-4538</v>
      </c>
      <c r="AJ110" s="269">
        <v>-4553</v>
      </c>
      <c r="AK110" s="266">
        <v>0</v>
      </c>
      <c r="AL110" s="265">
        <v>-4553</v>
      </c>
      <c r="AM110" s="269">
        <v>0</v>
      </c>
      <c r="AN110" s="269">
        <v>-5078</v>
      </c>
      <c r="AO110" s="269">
        <v>-5779</v>
      </c>
      <c r="AP110" s="269">
        <v>-5756</v>
      </c>
      <c r="AQ110" s="269">
        <v>-5756</v>
      </c>
      <c r="AR110" s="269">
        <v>-8</v>
      </c>
      <c r="AS110" s="269">
        <v>-1003</v>
      </c>
      <c r="AT110" s="269">
        <v>-1020</v>
      </c>
      <c r="AU110" s="311" t="s">
        <v>346</v>
      </c>
      <c r="AV110" s="269">
        <v>-1975</v>
      </c>
      <c r="AW110" s="269">
        <v>-10</v>
      </c>
      <c r="AX110" s="269">
        <v>-1515</v>
      </c>
      <c r="AY110" s="269">
        <v>-1566</v>
      </c>
      <c r="AZ110" s="311" t="s">
        <v>346</v>
      </c>
      <c r="BA110" s="266">
        <v>-1572</v>
      </c>
      <c r="BB110" s="322">
        <v>-5</v>
      </c>
      <c r="BC110" s="322">
        <v>-2509</v>
      </c>
      <c r="BD110" s="322">
        <v>-2743</v>
      </c>
      <c r="BE110" s="326" t="s">
        <v>346</v>
      </c>
      <c r="BF110" s="266">
        <v>-2759</v>
      </c>
      <c r="BG110" s="266">
        <v>-3</v>
      </c>
      <c r="BH110" s="266">
        <v>-3311</v>
      </c>
    </row>
    <row r="111" spans="2:60" s="263" customFormat="1">
      <c r="B111" s="263" t="s">
        <v>293</v>
      </c>
      <c r="E111" s="264" t="s">
        <v>220</v>
      </c>
      <c r="F111" s="268">
        <v>0</v>
      </c>
      <c r="G111" s="268">
        <v>0</v>
      </c>
      <c r="H111" s="268">
        <v>0</v>
      </c>
      <c r="I111" s="266">
        <v>0</v>
      </c>
      <c r="J111" s="280">
        <v>0</v>
      </c>
      <c r="K111" s="265">
        <v>-750.59199999999998</v>
      </c>
      <c r="L111" s="265">
        <v>-2202.8980000000001</v>
      </c>
      <c r="M111" s="265">
        <v>-2202.8980000000001</v>
      </c>
      <c r="N111" s="266">
        <v>0</v>
      </c>
      <c r="O111" s="265">
        <v>-2202.8980000000001</v>
      </c>
      <c r="P111" s="268">
        <v>0</v>
      </c>
      <c r="Q111" s="268">
        <v>0</v>
      </c>
      <c r="R111" s="268">
        <v>0</v>
      </c>
      <c r="S111" s="266">
        <v>0</v>
      </c>
      <c r="T111" s="265">
        <v>-22652</v>
      </c>
      <c r="U111" s="268">
        <v>0</v>
      </c>
      <c r="V111" s="268">
        <v>0</v>
      </c>
      <c r="W111" s="268">
        <v>0</v>
      </c>
      <c r="X111" s="266">
        <v>0</v>
      </c>
      <c r="Y111" s="265">
        <v>-13553</v>
      </c>
      <c r="Z111" s="265">
        <v>-17730</v>
      </c>
      <c r="AA111" s="265">
        <v>-17730</v>
      </c>
      <c r="AB111" s="265">
        <v>-33956</v>
      </c>
      <c r="AC111" s="265">
        <v>-33956</v>
      </c>
      <c r="AD111" s="265">
        <v>-35730</v>
      </c>
      <c r="AE111" s="265">
        <v>-35730</v>
      </c>
      <c r="AF111" s="266">
        <v>0</v>
      </c>
      <c r="AG111" s="265">
        <v>-36297</v>
      </c>
      <c r="AH111" s="266">
        <v>0</v>
      </c>
      <c r="AI111" s="266">
        <v>-906</v>
      </c>
      <c r="AJ111" s="269">
        <v>-5236</v>
      </c>
      <c r="AK111" s="266">
        <v>0</v>
      </c>
      <c r="AL111" s="265">
        <v>-7987</v>
      </c>
      <c r="AM111" s="262">
        <v>-600</v>
      </c>
      <c r="AN111" s="262">
        <v>-600</v>
      </c>
      <c r="AO111" s="262">
        <v>-295</v>
      </c>
      <c r="AP111" s="262">
        <v>-534</v>
      </c>
      <c r="AQ111" s="262">
        <v>-534</v>
      </c>
      <c r="AR111" s="262">
        <v>-485</v>
      </c>
      <c r="AS111" s="262">
        <v>-1762</v>
      </c>
      <c r="AT111" s="269">
        <v>-265833</v>
      </c>
      <c r="AU111" s="311" t="s">
        <v>346</v>
      </c>
      <c r="AV111" s="262">
        <v>-266069</v>
      </c>
      <c r="AW111" s="269">
        <v>-108</v>
      </c>
      <c r="AX111" s="269">
        <v>-153</v>
      </c>
      <c r="AY111" s="269">
        <v>-183</v>
      </c>
      <c r="AZ111" s="266">
        <v>0</v>
      </c>
      <c r="BA111" s="266">
        <v>-120</v>
      </c>
      <c r="BB111" s="322">
        <v>-6</v>
      </c>
      <c r="BC111" s="322">
        <v>-57</v>
      </c>
      <c r="BD111" s="322">
        <v>-13</v>
      </c>
      <c r="BE111" s="326" t="s">
        <v>346</v>
      </c>
      <c r="BF111" s="266">
        <v>-2059</v>
      </c>
      <c r="BG111" s="266">
        <v>-3</v>
      </c>
      <c r="BH111" s="266">
        <v>-3</v>
      </c>
    </row>
    <row r="112" spans="2:60" s="263" customFormat="1">
      <c r="B112" s="263" t="s">
        <v>294</v>
      </c>
      <c r="E112" s="264" t="s">
        <v>220</v>
      </c>
      <c r="F112" s="268">
        <v>0</v>
      </c>
      <c r="G112" s="268">
        <v>0</v>
      </c>
      <c r="H112" s="268">
        <v>0</v>
      </c>
      <c r="I112" s="266">
        <v>0</v>
      </c>
      <c r="J112" s="280">
        <v>0</v>
      </c>
      <c r="K112" s="265"/>
      <c r="L112" s="265"/>
      <c r="M112" s="265"/>
      <c r="N112" s="266">
        <v>0</v>
      </c>
      <c r="O112" s="266">
        <v>0</v>
      </c>
      <c r="P112" s="268"/>
      <c r="Q112" s="268"/>
      <c r="R112" s="268"/>
      <c r="S112" s="266">
        <v>0</v>
      </c>
      <c r="T112" s="265">
        <v>-1069</v>
      </c>
      <c r="U112" s="268">
        <v>0</v>
      </c>
      <c r="V112" s="268">
        <v>0</v>
      </c>
      <c r="W112" s="268">
        <v>0</v>
      </c>
      <c r="X112" s="266">
        <v>0</v>
      </c>
      <c r="Y112" s="265">
        <v>-1558</v>
      </c>
      <c r="Z112" s="265">
        <v>-4666</v>
      </c>
      <c r="AA112" s="265">
        <v>-4666</v>
      </c>
      <c r="AB112" s="265">
        <v>-7337</v>
      </c>
      <c r="AC112" s="265">
        <v>-7337</v>
      </c>
      <c r="AD112" s="265">
        <v>-11050</v>
      </c>
      <c r="AE112" s="265">
        <v>-11050</v>
      </c>
      <c r="AF112" s="266">
        <v>0</v>
      </c>
      <c r="AG112" s="265">
        <v>-16181</v>
      </c>
      <c r="AH112" s="265">
        <v>-4568</v>
      </c>
      <c r="AI112" s="265">
        <v>-7253</v>
      </c>
      <c r="AJ112" s="265">
        <v>-11340</v>
      </c>
      <c r="AK112" s="266">
        <v>0</v>
      </c>
      <c r="AL112" s="265">
        <v>-18978</v>
      </c>
      <c r="AM112" s="171">
        <v>-5507</v>
      </c>
      <c r="AN112" s="171">
        <v>-12142</v>
      </c>
      <c r="AO112" s="171">
        <v>-34969</v>
      </c>
      <c r="AP112" s="171">
        <v>-45530</v>
      </c>
      <c r="AQ112" s="171">
        <v>-45530</v>
      </c>
      <c r="AR112" s="171">
        <v>-3798</v>
      </c>
      <c r="AS112" s="171">
        <v>-7113</v>
      </c>
      <c r="AT112" s="269">
        <v>-16075</v>
      </c>
      <c r="AU112" s="311" t="s">
        <v>346</v>
      </c>
      <c r="AV112" s="171">
        <v>-19709</v>
      </c>
      <c r="AW112" s="269">
        <v>-5478</v>
      </c>
      <c r="AX112" s="269">
        <v>-11903</v>
      </c>
      <c r="AY112" s="269">
        <v>-18233</v>
      </c>
      <c r="AZ112" s="311" t="s">
        <v>346</v>
      </c>
      <c r="BA112" s="266">
        <v>-26933</v>
      </c>
      <c r="BB112" s="322">
        <v>-7483</v>
      </c>
      <c r="BC112" s="322">
        <v>-14861</v>
      </c>
      <c r="BD112" s="322">
        <v>-22548</v>
      </c>
      <c r="BE112" s="326" t="s">
        <v>346</v>
      </c>
      <c r="BF112" s="266">
        <v>-26118</v>
      </c>
      <c r="BG112" s="266">
        <v>-7108</v>
      </c>
      <c r="BH112" s="266">
        <v>-15103</v>
      </c>
    </row>
    <row r="113" spans="2:60" s="263" customFormat="1">
      <c r="B113" s="263" t="s">
        <v>431</v>
      </c>
      <c r="E113" s="264"/>
      <c r="F113" s="268"/>
      <c r="G113" s="268"/>
      <c r="H113" s="268"/>
      <c r="I113" s="266"/>
      <c r="J113" s="280"/>
      <c r="K113" s="265"/>
      <c r="L113" s="265"/>
      <c r="M113" s="265"/>
      <c r="N113" s="266"/>
      <c r="O113" s="266"/>
      <c r="P113" s="268"/>
      <c r="Q113" s="268"/>
      <c r="R113" s="268"/>
      <c r="S113" s="266"/>
      <c r="T113" s="265"/>
      <c r="U113" s="268"/>
      <c r="V113" s="268"/>
      <c r="W113" s="268"/>
      <c r="X113" s="266"/>
      <c r="Y113" s="265"/>
      <c r="Z113" s="265"/>
      <c r="AA113" s="265"/>
      <c r="AB113" s="265"/>
      <c r="AC113" s="265"/>
      <c r="AD113" s="265"/>
      <c r="AE113" s="265"/>
      <c r="AF113" s="266"/>
      <c r="AG113" s="265"/>
      <c r="AH113" s="265"/>
      <c r="AI113" s="265"/>
      <c r="AJ113" s="265"/>
      <c r="AK113" s="266"/>
      <c r="AL113" s="265"/>
      <c r="AM113" s="171"/>
      <c r="AN113" s="171"/>
      <c r="AO113" s="171"/>
      <c r="AP113" s="171"/>
      <c r="AQ113" s="171"/>
      <c r="AR113" s="171"/>
      <c r="AS113" s="171"/>
      <c r="AT113" s="269"/>
      <c r="AU113" s="311"/>
      <c r="AV113" s="171"/>
      <c r="AW113" s="269"/>
      <c r="AX113" s="269"/>
      <c r="AY113" s="269"/>
      <c r="AZ113" s="311"/>
      <c r="BA113" s="266"/>
      <c r="BB113" s="322"/>
      <c r="BC113" s="322"/>
      <c r="BD113" s="322">
        <v>-5901</v>
      </c>
      <c r="BE113" s="326" t="s">
        <v>346</v>
      </c>
      <c r="BF113" s="261">
        <v>-5901</v>
      </c>
      <c r="BG113" s="326" t="s">
        <v>346</v>
      </c>
      <c r="BH113" s="326"/>
    </row>
    <row r="114" spans="2:60" s="263" customFormat="1">
      <c r="B114" s="263" t="s">
        <v>387</v>
      </c>
      <c r="E114" s="113" t="s">
        <v>220</v>
      </c>
      <c r="F114" s="268"/>
      <c r="G114" s="268"/>
      <c r="H114" s="268"/>
      <c r="I114" s="266"/>
      <c r="J114" s="266">
        <v>0</v>
      </c>
      <c r="K114" s="266">
        <v>0</v>
      </c>
      <c r="L114" s="266">
        <v>0</v>
      </c>
      <c r="M114" s="266">
        <v>0</v>
      </c>
      <c r="N114" s="266">
        <v>0</v>
      </c>
      <c r="O114" s="266">
        <v>0</v>
      </c>
      <c r="P114" s="266">
        <v>0</v>
      </c>
      <c r="Q114" s="266">
        <v>0</v>
      </c>
      <c r="R114" s="266">
        <v>0</v>
      </c>
      <c r="S114" s="266">
        <v>0</v>
      </c>
      <c r="T114" s="266">
        <v>0</v>
      </c>
      <c r="U114" s="266">
        <v>0</v>
      </c>
      <c r="V114" s="266">
        <v>0</v>
      </c>
      <c r="W114" s="266">
        <v>0</v>
      </c>
      <c r="X114" s="266">
        <v>0</v>
      </c>
      <c r="Y114" s="266">
        <v>0</v>
      </c>
      <c r="Z114" s="266">
        <v>0</v>
      </c>
      <c r="AA114" s="266">
        <v>0</v>
      </c>
      <c r="AB114" s="266">
        <v>0</v>
      </c>
      <c r="AC114" s="266">
        <v>0</v>
      </c>
      <c r="AD114" s="266">
        <v>0</v>
      </c>
      <c r="AE114" s="266">
        <v>0</v>
      </c>
      <c r="AF114" s="266">
        <v>0</v>
      </c>
      <c r="AG114" s="266">
        <v>0</v>
      </c>
      <c r="AH114" s="266">
        <v>0</v>
      </c>
      <c r="AI114" s="266">
        <v>0</v>
      </c>
      <c r="AJ114" s="266">
        <v>0</v>
      </c>
      <c r="AK114" s="266">
        <v>0</v>
      </c>
      <c r="AL114" s="266">
        <v>0</v>
      </c>
      <c r="AM114" s="266">
        <v>0</v>
      </c>
      <c r="AN114" s="266">
        <v>0</v>
      </c>
      <c r="AO114" s="266">
        <v>0</v>
      </c>
      <c r="AP114" s="266">
        <v>0</v>
      </c>
      <c r="AQ114" s="266">
        <v>0</v>
      </c>
      <c r="AR114" s="266">
        <v>0</v>
      </c>
      <c r="AS114" s="266">
        <v>0</v>
      </c>
      <c r="AT114" s="266">
        <v>0</v>
      </c>
      <c r="AU114" s="266">
        <v>0</v>
      </c>
      <c r="AV114" s="266">
        <v>0</v>
      </c>
      <c r="AW114" s="266">
        <v>0</v>
      </c>
      <c r="AX114" s="266">
        <v>0</v>
      </c>
      <c r="AY114" s="266">
        <v>0</v>
      </c>
      <c r="AZ114" s="266">
        <v>0</v>
      </c>
      <c r="BA114" s="266">
        <v>14155</v>
      </c>
      <c r="BB114" s="322">
        <v>0</v>
      </c>
      <c r="BC114" s="322">
        <v>0</v>
      </c>
      <c r="BD114" s="322">
        <v>0</v>
      </c>
      <c r="BE114" s="326" t="s">
        <v>346</v>
      </c>
      <c r="BF114" s="326" t="s">
        <v>346</v>
      </c>
      <c r="BG114" s="326" t="s">
        <v>346</v>
      </c>
      <c r="BH114" s="326" t="s">
        <v>346</v>
      </c>
    </row>
    <row r="115" spans="2:60" s="263" customFormat="1">
      <c r="B115" s="263" t="s">
        <v>373</v>
      </c>
      <c r="E115" s="264" t="s">
        <v>220</v>
      </c>
      <c r="F115" s="268">
        <v>0</v>
      </c>
      <c r="G115" s="268">
        <v>0</v>
      </c>
      <c r="H115" s="268">
        <v>0</v>
      </c>
      <c r="I115" s="268">
        <v>0</v>
      </c>
      <c r="J115" s="268">
        <v>0</v>
      </c>
      <c r="K115" s="268">
        <v>0</v>
      </c>
      <c r="L115" s="268">
        <v>0</v>
      </c>
      <c r="M115" s="268">
        <v>0</v>
      </c>
      <c r="N115" s="268">
        <v>0</v>
      </c>
      <c r="O115" s="268">
        <v>0</v>
      </c>
      <c r="P115" s="268">
        <v>0</v>
      </c>
      <c r="Q115" s="268">
        <v>0</v>
      </c>
      <c r="R115" s="268">
        <v>0</v>
      </c>
      <c r="S115" s="268">
        <v>0</v>
      </c>
      <c r="T115" s="268">
        <v>0</v>
      </c>
      <c r="U115" s="268">
        <v>0</v>
      </c>
      <c r="V115" s="268">
        <v>0</v>
      </c>
      <c r="W115" s="268">
        <v>0</v>
      </c>
      <c r="X115" s="268">
        <v>0</v>
      </c>
      <c r="Y115" s="268">
        <v>0</v>
      </c>
      <c r="Z115" s="268">
        <v>0</v>
      </c>
      <c r="AA115" s="268">
        <v>0</v>
      </c>
      <c r="AB115" s="268">
        <v>0</v>
      </c>
      <c r="AC115" s="268">
        <v>0</v>
      </c>
      <c r="AD115" s="268">
        <v>0</v>
      </c>
      <c r="AE115" s="268">
        <v>0</v>
      </c>
      <c r="AF115" s="268">
        <v>0</v>
      </c>
      <c r="AG115" s="268">
        <v>0</v>
      </c>
      <c r="AH115" s="268">
        <v>0</v>
      </c>
      <c r="AI115" s="268">
        <v>0</v>
      </c>
      <c r="AJ115" s="268">
        <v>0</v>
      </c>
      <c r="AK115" s="268">
        <v>0</v>
      </c>
      <c r="AL115" s="268">
        <v>0</v>
      </c>
      <c r="AM115" s="268">
        <v>0</v>
      </c>
      <c r="AN115" s="268">
        <v>0</v>
      </c>
      <c r="AO115" s="268">
        <v>0</v>
      </c>
      <c r="AP115" s="268">
        <v>0</v>
      </c>
      <c r="AQ115" s="268">
        <v>0</v>
      </c>
      <c r="AR115" s="171"/>
      <c r="AS115" s="171"/>
      <c r="AT115" s="269"/>
      <c r="AU115" s="311"/>
      <c r="AV115" s="171">
        <v>3742</v>
      </c>
      <c r="AW115" s="268">
        <v>0</v>
      </c>
      <c r="AX115" s="311" t="s">
        <v>346</v>
      </c>
      <c r="AY115" s="311" t="s">
        <v>346</v>
      </c>
      <c r="AZ115" s="311" t="s">
        <v>346</v>
      </c>
      <c r="BA115" s="266">
        <v>0</v>
      </c>
      <c r="BB115" s="322">
        <v>0</v>
      </c>
      <c r="BC115" s="322">
        <v>0</v>
      </c>
      <c r="BD115" s="322">
        <v>0</v>
      </c>
      <c r="BE115" s="326" t="s">
        <v>346</v>
      </c>
      <c r="BF115" s="326" t="s">
        <v>346</v>
      </c>
      <c r="BG115" s="326" t="s">
        <v>346</v>
      </c>
      <c r="BH115" s="326" t="s">
        <v>346</v>
      </c>
    </row>
    <row r="116" spans="2:60" s="263" customFormat="1">
      <c r="B116" s="263" t="s">
        <v>374</v>
      </c>
      <c r="E116" s="264" t="s">
        <v>220</v>
      </c>
      <c r="F116" s="268">
        <v>0</v>
      </c>
      <c r="G116" s="268">
        <v>0</v>
      </c>
      <c r="H116" s="268">
        <v>0</v>
      </c>
      <c r="I116" s="268">
        <v>0</v>
      </c>
      <c r="J116" s="268">
        <v>0</v>
      </c>
      <c r="K116" s="268">
        <v>0</v>
      </c>
      <c r="L116" s="268">
        <v>0</v>
      </c>
      <c r="M116" s="268">
        <v>0</v>
      </c>
      <c r="N116" s="268">
        <v>0</v>
      </c>
      <c r="O116" s="268">
        <v>0</v>
      </c>
      <c r="P116" s="268">
        <v>0</v>
      </c>
      <c r="Q116" s="268">
        <v>0</v>
      </c>
      <c r="R116" s="268">
        <v>0</v>
      </c>
      <c r="S116" s="268">
        <v>0</v>
      </c>
      <c r="T116" s="268">
        <v>0</v>
      </c>
      <c r="U116" s="268">
        <v>0</v>
      </c>
      <c r="V116" s="268">
        <v>0</v>
      </c>
      <c r="W116" s="268">
        <v>0</v>
      </c>
      <c r="X116" s="268">
        <v>0</v>
      </c>
      <c r="Y116" s="268">
        <v>0</v>
      </c>
      <c r="Z116" s="268">
        <v>0</v>
      </c>
      <c r="AA116" s="268">
        <v>0</v>
      </c>
      <c r="AB116" s="268">
        <v>0</v>
      </c>
      <c r="AC116" s="268">
        <v>0</v>
      </c>
      <c r="AD116" s="268">
        <v>0</v>
      </c>
      <c r="AE116" s="268">
        <v>0</v>
      </c>
      <c r="AF116" s="268">
        <v>0</v>
      </c>
      <c r="AG116" s="268">
        <v>0</v>
      </c>
      <c r="AH116" s="268">
        <v>0</v>
      </c>
      <c r="AI116" s="268">
        <v>0</v>
      </c>
      <c r="AJ116" s="268">
        <v>0</v>
      </c>
      <c r="AK116" s="268">
        <v>0</v>
      </c>
      <c r="AL116" s="268">
        <v>0</v>
      </c>
      <c r="AM116" s="268">
        <v>0</v>
      </c>
      <c r="AN116" s="268">
        <v>0</v>
      </c>
      <c r="AO116" s="268">
        <v>0</v>
      </c>
      <c r="AP116" s="268">
        <v>0</v>
      </c>
      <c r="AQ116" s="268">
        <v>0</v>
      </c>
      <c r="AR116" s="171"/>
      <c r="AS116" s="171"/>
      <c r="AT116" s="269"/>
      <c r="AU116" s="311"/>
      <c r="AV116" s="171">
        <v>7370</v>
      </c>
      <c r="AW116" s="268">
        <v>0</v>
      </c>
      <c r="AX116" s="311" t="s">
        <v>346</v>
      </c>
      <c r="AY116" s="311" t="s">
        <v>346</v>
      </c>
      <c r="AZ116" s="311" t="s">
        <v>346</v>
      </c>
      <c r="BA116" s="266">
        <v>0</v>
      </c>
      <c r="BB116" s="322">
        <v>0</v>
      </c>
      <c r="BC116" s="322">
        <v>0</v>
      </c>
      <c r="BD116" s="322">
        <v>0</v>
      </c>
      <c r="BE116" s="326" t="s">
        <v>346</v>
      </c>
      <c r="BF116" s="326" t="s">
        <v>346</v>
      </c>
      <c r="BG116" s="326" t="s">
        <v>346</v>
      </c>
      <c r="BH116" s="326" t="s">
        <v>346</v>
      </c>
    </row>
    <row r="117" spans="2:60" s="263" customFormat="1">
      <c r="B117" s="263" t="s">
        <v>295</v>
      </c>
      <c r="E117" s="264" t="s">
        <v>220</v>
      </c>
      <c r="F117" s="268">
        <v>0</v>
      </c>
      <c r="G117" s="268">
        <v>0</v>
      </c>
      <c r="H117" s="268">
        <v>0</v>
      </c>
      <c r="I117" s="266">
        <v>0</v>
      </c>
      <c r="J117" s="280">
        <v>0</v>
      </c>
      <c r="K117" s="268">
        <v>0</v>
      </c>
      <c r="L117" s="268">
        <v>0</v>
      </c>
      <c r="M117" s="268">
        <v>0</v>
      </c>
      <c r="N117" s="266">
        <v>0</v>
      </c>
      <c r="O117" s="266">
        <v>0</v>
      </c>
      <c r="P117" s="266">
        <v>0</v>
      </c>
      <c r="Q117" s="266">
        <v>0</v>
      </c>
      <c r="R117" s="266">
        <v>0</v>
      </c>
      <c r="S117" s="266">
        <v>0</v>
      </c>
      <c r="T117" s="266">
        <v>0</v>
      </c>
      <c r="U117" s="265">
        <v>-618308.43500000006</v>
      </c>
      <c r="V117" s="265">
        <v>-628003.27800000005</v>
      </c>
      <c r="W117" s="265">
        <v>-634209.527</v>
      </c>
      <c r="X117" s="266">
        <v>0</v>
      </c>
      <c r="Y117" s="265">
        <v>-642524.03099999996</v>
      </c>
      <c r="Z117" s="265">
        <v>-1477</v>
      </c>
      <c r="AA117" s="265">
        <v>-1477</v>
      </c>
      <c r="AB117" s="265">
        <v>-1729</v>
      </c>
      <c r="AC117" s="265">
        <v>-1729</v>
      </c>
      <c r="AD117" s="265">
        <v>-1735</v>
      </c>
      <c r="AE117" s="265">
        <v>-1735</v>
      </c>
      <c r="AF117" s="266">
        <v>0</v>
      </c>
      <c r="AG117" s="265">
        <v>-2318</v>
      </c>
      <c r="AH117" s="265">
        <v>-212</v>
      </c>
      <c r="AI117" s="265">
        <v>-212</v>
      </c>
      <c r="AJ117" s="265">
        <v>-212</v>
      </c>
      <c r="AK117" s="266">
        <v>0</v>
      </c>
      <c r="AL117" s="265">
        <v>-212</v>
      </c>
      <c r="AM117" s="269">
        <v>0</v>
      </c>
      <c r="AN117" s="269"/>
      <c r="AO117" s="269"/>
      <c r="AP117" s="269">
        <v>0</v>
      </c>
      <c r="AQ117" s="269">
        <v>0</v>
      </c>
      <c r="AR117" s="269">
        <v>0</v>
      </c>
      <c r="AS117" s="269">
        <v>0</v>
      </c>
      <c r="AT117" s="269"/>
      <c r="AU117" s="311" t="s">
        <v>346</v>
      </c>
      <c r="AV117" s="268">
        <v>0</v>
      </c>
      <c r="AW117" s="268">
        <v>0</v>
      </c>
      <c r="AX117" s="311" t="s">
        <v>346</v>
      </c>
      <c r="AY117" s="311" t="s">
        <v>346</v>
      </c>
      <c r="AZ117" s="311" t="s">
        <v>346</v>
      </c>
      <c r="BA117" s="266">
        <v>0</v>
      </c>
      <c r="BB117" s="322">
        <v>0</v>
      </c>
      <c r="BC117" s="322">
        <v>0</v>
      </c>
      <c r="BD117" s="322">
        <v>0</v>
      </c>
      <c r="BE117" s="326" t="s">
        <v>346</v>
      </c>
      <c r="BF117" s="326" t="s">
        <v>346</v>
      </c>
      <c r="BG117" s="326" t="s">
        <v>346</v>
      </c>
      <c r="BH117" s="326" t="s">
        <v>346</v>
      </c>
    </row>
    <row r="118" spans="2:60" s="263" customFormat="1">
      <c r="B118" s="263" t="s">
        <v>328</v>
      </c>
      <c r="E118" s="264" t="s">
        <v>220</v>
      </c>
      <c r="F118" s="268">
        <v>0</v>
      </c>
      <c r="G118" s="268">
        <v>0</v>
      </c>
      <c r="H118" s="268">
        <v>0</v>
      </c>
      <c r="I118" s="268">
        <v>0</v>
      </c>
      <c r="J118" s="268">
        <v>0</v>
      </c>
      <c r="K118" s="280">
        <v>0</v>
      </c>
      <c r="L118" s="280">
        <v>0</v>
      </c>
      <c r="M118" s="280">
        <v>0</v>
      </c>
      <c r="N118" s="280">
        <v>0</v>
      </c>
      <c r="O118" s="266">
        <v>0</v>
      </c>
      <c r="P118" s="266">
        <v>0</v>
      </c>
      <c r="Q118" s="266">
        <v>0</v>
      </c>
      <c r="R118" s="266">
        <v>0</v>
      </c>
      <c r="S118" s="266">
        <v>0</v>
      </c>
      <c r="T118" s="266">
        <v>0</v>
      </c>
      <c r="U118" s="266">
        <v>0</v>
      </c>
      <c r="V118" s="266">
        <v>0</v>
      </c>
      <c r="W118" s="266">
        <v>0</v>
      </c>
      <c r="X118" s="266">
        <v>0</v>
      </c>
      <c r="Y118" s="266">
        <v>0</v>
      </c>
      <c r="Z118" s="266">
        <v>0</v>
      </c>
      <c r="AA118" s="266">
        <v>0</v>
      </c>
      <c r="AB118" s="266">
        <v>0</v>
      </c>
      <c r="AC118" s="266">
        <v>0</v>
      </c>
      <c r="AD118" s="266">
        <v>0</v>
      </c>
      <c r="AE118" s="266">
        <v>0</v>
      </c>
      <c r="AF118" s="266">
        <v>0</v>
      </c>
      <c r="AG118" s="268">
        <v>0</v>
      </c>
      <c r="AH118" s="266">
        <v>0</v>
      </c>
      <c r="AI118" s="266">
        <v>0</v>
      </c>
      <c r="AJ118" s="265">
        <v>-1383</v>
      </c>
      <c r="AK118" s="266">
        <v>0</v>
      </c>
      <c r="AL118" s="265">
        <v>-1383</v>
      </c>
      <c r="AM118" s="269">
        <v>0</v>
      </c>
      <c r="AN118" s="269"/>
      <c r="AO118" s="269"/>
      <c r="AP118" s="269">
        <v>0</v>
      </c>
      <c r="AQ118" s="269">
        <v>0</v>
      </c>
      <c r="AR118" s="269">
        <v>0</v>
      </c>
      <c r="AS118" s="269">
        <v>0</v>
      </c>
      <c r="AT118" s="227"/>
      <c r="AU118" s="325" t="s">
        <v>346</v>
      </c>
      <c r="AV118" s="268">
        <v>0</v>
      </c>
      <c r="AW118" s="268">
        <v>0</v>
      </c>
      <c r="AX118" s="311" t="s">
        <v>346</v>
      </c>
      <c r="AY118" s="311" t="s">
        <v>346</v>
      </c>
      <c r="AZ118" s="311" t="s">
        <v>346</v>
      </c>
      <c r="BA118" s="266">
        <v>0</v>
      </c>
      <c r="BB118" s="322">
        <v>0</v>
      </c>
      <c r="BC118" s="322">
        <v>0</v>
      </c>
      <c r="BD118" s="322">
        <v>0</v>
      </c>
      <c r="BE118" s="326" t="s">
        <v>346</v>
      </c>
      <c r="BF118" s="326" t="s">
        <v>346</v>
      </c>
      <c r="BG118" s="326" t="s">
        <v>346</v>
      </c>
      <c r="BH118" s="326" t="s">
        <v>346</v>
      </c>
    </row>
    <row r="119" spans="2:60" s="263" customFormat="1">
      <c r="B119" s="263" t="s">
        <v>130</v>
      </c>
      <c r="E119" s="264" t="s">
        <v>220</v>
      </c>
      <c r="F119" s="268">
        <v>0</v>
      </c>
      <c r="G119" s="268">
        <v>0</v>
      </c>
      <c r="H119" s="268">
        <v>0</v>
      </c>
      <c r="I119" s="266">
        <v>0</v>
      </c>
      <c r="J119" s="280">
        <v>0</v>
      </c>
      <c r="K119" s="268">
        <v>0</v>
      </c>
      <c r="L119" s="268">
        <v>0</v>
      </c>
      <c r="M119" s="268">
        <v>0</v>
      </c>
      <c r="N119" s="266">
        <v>0</v>
      </c>
      <c r="O119" s="266">
        <v>0</v>
      </c>
      <c r="P119" s="266">
        <v>0</v>
      </c>
      <c r="Q119" s="266">
        <v>0</v>
      </c>
      <c r="R119" s="266">
        <v>0</v>
      </c>
      <c r="S119" s="266">
        <v>0</v>
      </c>
      <c r="T119" s="266">
        <v>0</v>
      </c>
      <c r="U119" s="266">
        <v>0</v>
      </c>
      <c r="V119" s="266">
        <v>0</v>
      </c>
      <c r="W119" s="266">
        <v>0</v>
      </c>
      <c r="X119" s="266">
        <v>0</v>
      </c>
      <c r="Y119" s="266">
        <v>0</v>
      </c>
      <c r="Z119" s="266">
        <v>0</v>
      </c>
      <c r="AA119" s="266">
        <v>0</v>
      </c>
      <c r="AB119" s="266">
        <v>0</v>
      </c>
      <c r="AC119" s="266">
        <v>0</v>
      </c>
      <c r="AD119" s="266">
        <v>0</v>
      </c>
      <c r="AE119" s="266">
        <v>0</v>
      </c>
      <c r="AF119" s="266">
        <v>0</v>
      </c>
      <c r="AG119" s="268">
        <v>0</v>
      </c>
      <c r="AH119" s="266">
        <v>0</v>
      </c>
      <c r="AI119" s="266">
        <v>0</v>
      </c>
      <c r="AJ119" s="269">
        <v>0</v>
      </c>
      <c r="AK119" s="266">
        <v>0</v>
      </c>
      <c r="AL119" s="266">
        <v>0</v>
      </c>
      <c r="AM119" s="269">
        <v>0</v>
      </c>
      <c r="AN119" s="269"/>
      <c r="AO119" s="269"/>
      <c r="AP119" s="269">
        <v>0</v>
      </c>
      <c r="AQ119" s="269">
        <v>0</v>
      </c>
      <c r="AR119" s="269">
        <v>0</v>
      </c>
      <c r="AS119" s="269">
        <v>0</v>
      </c>
      <c r="AT119" s="227"/>
      <c r="AU119" s="325" t="s">
        <v>346</v>
      </c>
      <c r="AV119" s="268">
        <v>0</v>
      </c>
      <c r="AW119" s="268">
        <v>0</v>
      </c>
      <c r="AX119" s="311" t="s">
        <v>346</v>
      </c>
      <c r="AY119" s="311" t="s">
        <v>346</v>
      </c>
      <c r="AZ119" s="311" t="s">
        <v>346</v>
      </c>
      <c r="BA119" s="266">
        <v>0</v>
      </c>
      <c r="BB119" s="322">
        <v>0</v>
      </c>
      <c r="BC119" s="322">
        <v>0</v>
      </c>
      <c r="BD119" s="322">
        <v>0</v>
      </c>
      <c r="BE119" s="326" t="s">
        <v>346</v>
      </c>
      <c r="BF119" s="326" t="s">
        <v>346</v>
      </c>
      <c r="BG119" s="326" t="s">
        <v>346</v>
      </c>
      <c r="BH119" s="326" t="s">
        <v>346</v>
      </c>
    </row>
    <row r="120" spans="2:60" s="263" customFormat="1">
      <c r="B120" s="263" t="s">
        <v>131</v>
      </c>
      <c r="E120" s="264" t="s">
        <v>220</v>
      </c>
      <c r="F120" s="268">
        <v>0</v>
      </c>
      <c r="G120" s="265">
        <v>12700.436</v>
      </c>
      <c r="H120" s="265">
        <v>12700.436</v>
      </c>
      <c r="I120" s="266">
        <v>0</v>
      </c>
      <c r="J120" s="265">
        <v>12700.436</v>
      </c>
      <c r="K120" s="268">
        <v>0</v>
      </c>
      <c r="L120" s="265">
        <v>1E-3</v>
      </c>
      <c r="M120" s="265">
        <v>1E-3</v>
      </c>
      <c r="N120" s="266">
        <v>0</v>
      </c>
      <c r="O120" s="266">
        <v>0</v>
      </c>
      <c r="P120" s="266">
        <v>0</v>
      </c>
      <c r="Q120" s="266">
        <v>0</v>
      </c>
      <c r="R120" s="266">
        <v>0</v>
      </c>
      <c r="S120" s="266">
        <v>0</v>
      </c>
      <c r="T120" s="266">
        <v>0</v>
      </c>
      <c r="U120" s="266">
        <v>0</v>
      </c>
      <c r="V120" s="266">
        <v>0</v>
      </c>
      <c r="W120" s="266">
        <v>0</v>
      </c>
      <c r="X120" s="266">
        <v>0</v>
      </c>
      <c r="Y120" s="266">
        <v>0</v>
      </c>
      <c r="Z120" s="266">
        <v>0</v>
      </c>
      <c r="AA120" s="266">
        <v>0</v>
      </c>
      <c r="AB120" s="266">
        <v>0</v>
      </c>
      <c r="AC120" s="266">
        <v>0</v>
      </c>
      <c r="AD120" s="266">
        <v>0</v>
      </c>
      <c r="AE120" s="266">
        <v>0</v>
      </c>
      <c r="AF120" s="266">
        <v>0</v>
      </c>
      <c r="AG120" s="268">
        <v>0</v>
      </c>
      <c r="AH120" s="266">
        <v>0</v>
      </c>
      <c r="AI120" s="266">
        <v>0</v>
      </c>
      <c r="AJ120" s="269">
        <v>0</v>
      </c>
      <c r="AK120" s="266">
        <v>0</v>
      </c>
      <c r="AL120" s="266">
        <v>0</v>
      </c>
      <c r="AM120" s="269">
        <v>0</v>
      </c>
      <c r="AN120" s="269"/>
      <c r="AO120" s="269"/>
      <c r="AP120" s="269">
        <v>0</v>
      </c>
      <c r="AQ120" s="269">
        <v>0</v>
      </c>
      <c r="AR120" s="269">
        <v>0</v>
      </c>
      <c r="AS120" s="269">
        <v>0</v>
      </c>
      <c r="AT120" s="227"/>
      <c r="AU120" s="325" t="s">
        <v>346</v>
      </c>
      <c r="AV120" s="268">
        <v>0</v>
      </c>
      <c r="AW120" s="268">
        <v>0</v>
      </c>
      <c r="AX120" s="311" t="s">
        <v>346</v>
      </c>
      <c r="AY120" s="311" t="s">
        <v>346</v>
      </c>
      <c r="AZ120" s="311" t="s">
        <v>346</v>
      </c>
      <c r="BA120" s="266">
        <v>0</v>
      </c>
      <c r="BB120" s="322">
        <v>0</v>
      </c>
      <c r="BC120" s="322">
        <v>0</v>
      </c>
      <c r="BD120" s="322">
        <v>0</v>
      </c>
      <c r="BE120" s="326" t="s">
        <v>346</v>
      </c>
      <c r="BF120" s="326" t="s">
        <v>346</v>
      </c>
      <c r="BG120" s="326" t="s">
        <v>346</v>
      </c>
      <c r="BH120" s="326" t="s">
        <v>346</v>
      </c>
    </row>
    <row r="121" spans="2:60" s="263" customFormat="1">
      <c r="B121" s="263" t="s">
        <v>354</v>
      </c>
      <c r="E121" s="264" t="s">
        <v>220</v>
      </c>
      <c r="F121" s="268">
        <v>0</v>
      </c>
      <c r="G121" s="268">
        <v>0</v>
      </c>
      <c r="H121" s="268">
        <v>0</v>
      </c>
      <c r="I121" s="268">
        <v>0</v>
      </c>
      <c r="J121" s="268">
        <v>0</v>
      </c>
      <c r="K121" s="268">
        <v>0</v>
      </c>
      <c r="L121" s="268">
        <v>0</v>
      </c>
      <c r="M121" s="268">
        <v>0</v>
      </c>
      <c r="N121" s="268">
        <v>0</v>
      </c>
      <c r="O121" s="268">
        <v>0</v>
      </c>
      <c r="P121" s="268">
        <v>0</v>
      </c>
      <c r="Q121" s="268">
        <v>0</v>
      </c>
      <c r="R121" s="268">
        <v>0</v>
      </c>
      <c r="S121" s="268">
        <v>0</v>
      </c>
      <c r="T121" s="268">
        <v>0</v>
      </c>
      <c r="U121" s="268">
        <v>0</v>
      </c>
      <c r="V121" s="268">
        <v>0</v>
      </c>
      <c r="W121" s="268">
        <v>0</v>
      </c>
      <c r="X121" s="268">
        <v>0</v>
      </c>
      <c r="Y121" s="268">
        <v>0</v>
      </c>
      <c r="Z121" s="268">
        <v>0</v>
      </c>
      <c r="AA121" s="268">
        <v>0</v>
      </c>
      <c r="AB121" s="268">
        <v>0</v>
      </c>
      <c r="AC121" s="268">
        <v>0</v>
      </c>
      <c r="AD121" s="268">
        <v>0</v>
      </c>
      <c r="AE121" s="268">
        <v>0</v>
      </c>
      <c r="AF121" s="268">
        <v>0</v>
      </c>
      <c r="AG121" s="268">
        <v>0</v>
      </c>
      <c r="AH121" s="268">
        <v>0</v>
      </c>
      <c r="AI121" s="268">
        <v>0</v>
      </c>
      <c r="AJ121" s="268">
        <v>0</v>
      </c>
      <c r="AK121" s="268">
        <v>0</v>
      </c>
      <c r="AL121" s="268">
        <v>0</v>
      </c>
      <c r="AM121" s="269"/>
      <c r="AN121" s="269"/>
      <c r="AO121" s="269"/>
      <c r="AP121" s="269">
        <v>-292258</v>
      </c>
      <c r="AQ121" s="269">
        <v>-292258</v>
      </c>
      <c r="AR121" s="269"/>
      <c r="AS121" s="269">
        <v>0</v>
      </c>
      <c r="AT121" s="227"/>
      <c r="AU121" s="325" t="s">
        <v>346</v>
      </c>
      <c r="AV121" s="268">
        <v>0</v>
      </c>
      <c r="AW121" s="268">
        <v>0</v>
      </c>
      <c r="AX121" s="311" t="s">
        <v>346</v>
      </c>
      <c r="AY121" s="311" t="s">
        <v>346</v>
      </c>
      <c r="AZ121" s="311" t="s">
        <v>346</v>
      </c>
      <c r="BA121" s="266">
        <v>0</v>
      </c>
      <c r="BB121" s="322">
        <v>0</v>
      </c>
      <c r="BC121" s="322">
        <v>0</v>
      </c>
      <c r="BD121" s="322">
        <v>0</v>
      </c>
      <c r="BE121" s="326" t="s">
        <v>346</v>
      </c>
      <c r="BF121" s="326" t="s">
        <v>346</v>
      </c>
      <c r="BG121" s="326" t="s">
        <v>346</v>
      </c>
      <c r="BH121" s="326" t="s">
        <v>346</v>
      </c>
    </row>
    <row r="122" spans="2:60" s="263" customFormat="1">
      <c r="B122" s="263" t="s">
        <v>438</v>
      </c>
      <c r="E122" s="264"/>
      <c r="F122" s="268"/>
      <c r="G122" s="268"/>
      <c r="H122" s="268"/>
      <c r="I122" s="268"/>
      <c r="J122" s="268"/>
      <c r="K122" s="268"/>
      <c r="L122" s="268"/>
      <c r="M122" s="268"/>
      <c r="N122" s="268"/>
      <c r="O122" s="268"/>
      <c r="P122" s="268"/>
      <c r="Q122" s="268"/>
      <c r="R122" s="268"/>
      <c r="S122" s="268"/>
      <c r="T122" s="268"/>
      <c r="U122" s="268"/>
      <c r="V122" s="268"/>
      <c r="W122" s="268"/>
      <c r="X122" s="268"/>
      <c r="Y122" s="268"/>
      <c r="Z122" s="268"/>
      <c r="AA122" s="268"/>
      <c r="AB122" s="268"/>
      <c r="AC122" s="268"/>
      <c r="AD122" s="268"/>
      <c r="AE122" s="268"/>
      <c r="AF122" s="268"/>
      <c r="AG122" s="268"/>
      <c r="AH122" s="268"/>
      <c r="AI122" s="268"/>
      <c r="AJ122" s="268"/>
      <c r="AK122" s="268"/>
      <c r="AL122" s="268"/>
      <c r="AM122" s="269"/>
      <c r="AN122" s="269"/>
      <c r="AO122" s="269"/>
      <c r="AP122" s="269"/>
      <c r="AQ122" s="269"/>
      <c r="AR122" s="269"/>
      <c r="AS122" s="269"/>
      <c r="AT122" s="227"/>
      <c r="AU122" s="325"/>
      <c r="AV122" s="268"/>
      <c r="AW122" s="268"/>
      <c r="AX122" s="311"/>
      <c r="AY122" s="311"/>
      <c r="AZ122" s="311"/>
      <c r="BA122" s="266"/>
      <c r="BB122" s="322"/>
      <c r="BC122" s="322"/>
      <c r="BD122" s="322"/>
      <c r="BE122" s="326"/>
      <c r="BF122" s="326"/>
      <c r="BG122" s="266">
        <v>-4292</v>
      </c>
      <c r="BH122" s="326" t="s">
        <v>346</v>
      </c>
    </row>
    <row r="123" spans="2:60" s="263" customFormat="1">
      <c r="B123" s="263" t="s">
        <v>378</v>
      </c>
      <c r="E123" s="264" t="s">
        <v>220</v>
      </c>
      <c r="F123" s="268">
        <v>0</v>
      </c>
      <c r="G123" s="268">
        <v>0</v>
      </c>
      <c r="H123" s="268">
        <v>0</v>
      </c>
      <c r="I123" s="268">
        <v>0</v>
      </c>
      <c r="J123" s="268">
        <v>0</v>
      </c>
      <c r="K123" s="268">
        <v>0</v>
      </c>
      <c r="L123" s="268">
        <v>0</v>
      </c>
      <c r="M123" s="268">
        <v>0</v>
      </c>
      <c r="N123" s="268">
        <v>0</v>
      </c>
      <c r="O123" s="268">
        <v>0</v>
      </c>
      <c r="P123" s="268">
        <v>0</v>
      </c>
      <c r="Q123" s="268">
        <v>0</v>
      </c>
      <c r="R123" s="268">
        <v>0</v>
      </c>
      <c r="S123" s="268">
        <v>0</v>
      </c>
      <c r="T123" s="268">
        <v>0</v>
      </c>
      <c r="U123" s="268">
        <v>0</v>
      </c>
      <c r="V123" s="268">
        <v>0</v>
      </c>
      <c r="W123" s="268">
        <v>0</v>
      </c>
      <c r="X123" s="268">
        <v>0</v>
      </c>
      <c r="Y123" s="268">
        <v>0</v>
      </c>
      <c r="Z123" s="268">
        <v>0</v>
      </c>
      <c r="AA123" s="268">
        <v>0</v>
      </c>
      <c r="AB123" s="268">
        <v>0</v>
      </c>
      <c r="AC123" s="268">
        <v>0</v>
      </c>
      <c r="AD123" s="268">
        <v>0</v>
      </c>
      <c r="AE123" s="268">
        <v>0</v>
      </c>
      <c r="AF123" s="268">
        <v>0</v>
      </c>
      <c r="AG123" s="268">
        <v>0</v>
      </c>
      <c r="AH123" s="268">
        <v>0</v>
      </c>
      <c r="AI123" s="268">
        <v>0</v>
      </c>
      <c r="AJ123" s="268">
        <v>0</v>
      </c>
      <c r="AK123" s="268">
        <v>0</v>
      </c>
      <c r="AL123" s="268">
        <v>0</v>
      </c>
      <c r="AM123" s="268">
        <v>0</v>
      </c>
      <c r="AN123" s="268">
        <v>0</v>
      </c>
      <c r="AO123" s="268">
        <v>0</v>
      </c>
      <c r="AP123" s="268">
        <v>0</v>
      </c>
      <c r="AQ123" s="268">
        <v>0</v>
      </c>
      <c r="AR123" s="269"/>
      <c r="AS123" s="269"/>
      <c r="AT123" s="227"/>
      <c r="AU123" s="325"/>
      <c r="AV123" s="268">
        <v>0</v>
      </c>
      <c r="AW123" s="268">
        <v>0</v>
      </c>
      <c r="AX123" s="227">
        <v>-8962</v>
      </c>
      <c r="AY123" s="269">
        <v>-8962</v>
      </c>
      <c r="AZ123" s="311" t="s">
        <v>346</v>
      </c>
      <c r="BA123" s="266">
        <v>-8962</v>
      </c>
      <c r="BB123" s="322">
        <v>0</v>
      </c>
      <c r="BC123" s="322">
        <v>0</v>
      </c>
      <c r="BD123" s="322">
        <v>-3558</v>
      </c>
      <c r="BE123" s="326" t="s">
        <v>346</v>
      </c>
      <c r="BF123" s="266">
        <v>-11206</v>
      </c>
      <c r="BG123" s="266">
        <v>-22</v>
      </c>
      <c r="BH123" s="266">
        <f>-4292-48</f>
        <v>-4340</v>
      </c>
    </row>
    <row r="124" spans="2:60" s="263" customFormat="1">
      <c r="B124" s="276" t="s">
        <v>231</v>
      </c>
      <c r="C124" s="271"/>
      <c r="D124" s="271"/>
      <c r="E124" s="277" t="s">
        <v>220</v>
      </c>
      <c r="F124" s="273">
        <f t="shared" ref="F124:AA124" si="10">SUM(F105:F120)</f>
        <v>-363675.75599999999</v>
      </c>
      <c r="G124" s="273">
        <f t="shared" si="10"/>
        <v>-336752.82699999999</v>
      </c>
      <c r="H124" s="273">
        <f t="shared" si="10"/>
        <v>-417159.28499999997</v>
      </c>
      <c r="I124" s="274">
        <f t="shared" si="10"/>
        <v>0</v>
      </c>
      <c r="J124" s="278">
        <f t="shared" si="10"/>
        <v>-1630541.4589999998</v>
      </c>
      <c r="K124" s="273">
        <f t="shared" si="10"/>
        <v>-156412.00900000005</v>
      </c>
      <c r="L124" s="273">
        <f t="shared" si="10"/>
        <v>-245689.29199999999</v>
      </c>
      <c r="M124" s="273">
        <f t="shared" si="10"/>
        <v>-262276.02599999995</v>
      </c>
      <c r="N124" s="274">
        <f t="shared" si="10"/>
        <v>0</v>
      </c>
      <c r="O124" s="278">
        <f t="shared" si="10"/>
        <v>-312020.288</v>
      </c>
      <c r="P124" s="273">
        <f t="shared" si="10"/>
        <v>-29184.336000000003</v>
      </c>
      <c r="Q124" s="273">
        <f t="shared" si="10"/>
        <v>702931.74699999997</v>
      </c>
      <c r="R124" s="273">
        <f t="shared" si="10"/>
        <v>865295.45799999998</v>
      </c>
      <c r="S124" s="274">
        <f t="shared" si="10"/>
        <v>0</v>
      </c>
      <c r="T124" s="278">
        <f t="shared" si="10"/>
        <v>737081.3629999999</v>
      </c>
      <c r="U124" s="273">
        <f t="shared" si="10"/>
        <v>-612663.63300000003</v>
      </c>
      <c r="V124" s="273">
        <f t="shared" si="10"/>
        <v>-684881.71900000016</v>
      </c>
      <c r="W124" s="273">
        <f t="shared" si="10"/>
        <v>-1315805.21</v>
      </c>
      <c r="X124" s="274">
        <f t="shared" si="10"/>
        <v>0</v>
      </c>
      <c r="Y124" s="278">
        <f t="shared" si="10"/>
        <v>-1520368.3559999999</v>
      </c>
      <c r="Z124" s="273">
        <f t="shared" si="10"/>
        <v>-83775.385000000009</v>
      </c>
      <c r="AA124" s="273">
        <f t="shared" si="10"/>
        <v>-81170.385000000009</v>
      </c>
      <c r="AB124" s="273">
        <v>-154597</v>
      </c>
      <c r="AC124" s="273">
        <f>SUM(AC105:AC120)</f>
        <v>-154597</v>
      </c>
      <c r="AD124" s="273">
        <f>SUM(AD105:AD120)</f>
        <v>-290054</v>
      </c>
      <c r="AE124" s="273">
        <v>-290054</v>
      </c>
      <c r="AF124" s="274">
        <f>SUM(AF105:AF120)</f>
        <v>0</v>
      </c>
      <c r="AG124" s="278">
        <f>SUM(AG105:AG120)</f>
        <v>-270371</v>
      </c>
      <c r="AH124" s="273">
        <f>SUM(AH105:AH120)</f>
        <v>-24833</v>
      </c>
      <c r="AI124" s="273">
        <f>SUM(AI105:AI120)</f>
        <v>-143168</v>
      </c>
      <c r="AJ124" s="273">
        <v>-152263</v>
      </c>
      <c r="AK124" s="274">
        <f>SUM(AK105:AK120)</f>
        <v>0</v>
      </c>
      <c r="AL124" s="278">
        <f>SUM(AL105:AL120)</f>
        <v>-245227</v>
      </c>
      <c r="AM124" s="172">
        <v>-47663</v>
      </c>
      <c r="AN124" s="172">
        <v>-64919</v>
      </c>
      <c r="AO124" s="172">
        <v>-173209</v>
      </c>
      <c r="AP124" s="172">
        <v>-282533</v>
      </c>
      <c r="AQ124" s="278">
        <v>-282533</v>
      </c>
      <c r="AR124" s="172">
        <v>87369</v>
      </c>
      <c r="AS124" s="172">
        <v>-176503</v>
      </c>
      <c r="AT124" s="172">
        <v>241421</v>
      </c>
      <c r="AU124" s="329" t="s">
        <v>346</v>
      </c>
      <c r="AV124" s="278">
        <v>287753</v>
      </c>
      <c r="AW124" s="240">
        <v>131075</v>
      </c>
      <c r="AX124" s="278">
        <f t="shared" ref="AX124:BD124" si="11">SUM(AX105:AX123)</f>
        <v>-358936</v>
      </c>
      <c r="AY124" s="278">
        <f t="shared" si="11"/>
        <v>-416317</v>
      </c>
      <c r="AZ124" s="260">
        <f t="shared" si="11"/>
        <v>0</v>
      </c>
      <c r="BA124" s="301">
        <f t="shared" si="11"/>
        <v>-604362</v>
      </c>
      <c r="BB124" s="359">
        <f t="shared" si="11"/>
        <v>-3802</v>
      </c>
      <c r="BC124" s="359">
        <f t="shared" si="11"/>
        <v>-383521</v>
      </c>
      <c r="BD124" s="359">
        <f t="shared" si="11"/>
        <v>-712422</v>
      </c>
      <c r="BE124" s="329" t="s">
        <v>346</v>
      </c>
      <c r="BF124" s="359">
        <f>SUM(BF105:BF123)</f>
        <v>-780560</v>
      </c>
      <c r="BG124" s="359">
        <f>SUM(BG105:BG123)</f>
        <v>42184</v>
      </c>
      <c r="BH124" s="359">
        <f t="shared" ref="BH124" si="12">SUM(BH105:BH123)</f>
        <v>-332193</v>
      </c>
    </row>
    <row r="125" spans="2:60" s="263" customFormat="1">
      <c r="E125" s="264"/>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70"/>
      <c r="AC125" s="270"/>
      <c r="AD125" s="265"/>
      <c r="AE125" s="270"/>
      <c r="AF125" s="265"/>
      <c r="AI125" s="270"/>
      <c r="AJ125" s="270"/>
      <c r="AK125" s="265"/>
      <c r="AM125" s="261"/>
      <c r="AN125" s="261"/>
      <c r="AO125" s="261"/>
      <c r="AP125" s="261"/>
      <c r="AQ125" s="261"/>
      <c r="AR125" s="261"/>
      <c r="AS125" s="261"/>
      <c r="AU125" s="328"/>
      <c r="AV125" s="261"/>
      <c r="AX125" s="44"/>
      <c r="AY125" s="44"/>
      <c r="AZ125" s="323"/>
      <c r="BA125" s="266"/>
      <c r="BB125" s="322"/>
      <c r="BC125" s="44"/>
      <c r="BD125" s="44"/>
      <c r="BE125" s="323"/>
      <c r="BF125" s="266"/>
      <c r="BH125" s="44"/>
    </row>
    <row r="126" spans="2:60" s="263" customFormat="1">
      <c r="B126" s="263" t="s">
        <v>296</v>
      </c>
      <c r="E126" s="264" t="s">
        <v>220</v>
      </c>
      <c r="F126" s="265">
        <v>15467.476000000001</v>
      </c>
      <c r="G126" s="265">
        <v>13647.771000000001</v>
      </c>
      <c r="H126" s="265">
        <v>93755.710999999996</v>
      </c>
      <c r="I126" s="266">
        <v>0</v>
      </c>
      <c r="J126" s="265">
        <v>243150.20600000001</v>
      </c>
      <c r="K126" s="265">
        <v>18097.534</v>
      </c>
      <c r="L126" s="265">
        <v>10352.403</v>
      </c>
      <c r="M126" s="265">
        <v>-12086.227999999999</v>
      </c>
      <c r="N126" s="266">
        <v>0</v>
      </c>
      <c r="O126" s="265">
        <v>-3531.5430000000001</v>
      </c>
      <c r="P126" s="265">
        <v>-26031.433000000001</v>
      </c>
      <c r="Q126" s="265">
        <v>568.91800000000001</v>
      </c>
      <c r="R126" s="265">
        <v>49010.911999999997</v>
      </c>
      <c r="S126" s="266">
        <v>0</v>
      </c>
      <c r="T126" s="265">
        <v>22436.735000000001</v>
      </c>
      <c r="U126" s="265">
        <v>-38054.741999999998</v>
      </c>
      <c r="V126" s="265">
        <v>43165.853000000003</v>
      </c>
      <c r="W126" s="265">
        <v>108223.223</v>
      </c>
      <c r="X126" s="266">
        <v>0</v>
      </c>
      <c r="Y126" s="265">
        <v>179467</v>
      </c>
      <c r="Z126" s="267">
        <v>22</v>
      </c>
      <c r="AA126" s="265">
        <v>-18880</v>
      </c>
      <c r="AB126" s="265">
        <v>-19650</v>
      </c>
      <c r="AC126" s="265">
        <v>-19650</v>
      </c>
      <c r="AD126" s="267">
        <v>-8745</v>
      </c>
      <c r="AE126" s="265">
        <v>-8745</v>
      </c>
      <c r="AF126" s="266">
        <v>0</v>
      </c>
      <c r="AG126" s="265">
        <v>-14985</v>
      </c>
      <c r="AH126" s="265">
        <v>133688</v>
      </c>
      <c r="AI126" s="265">
        <v>48876</v>
      </c>
      <c r="AJ126" s="265">
        <v>101158</v>
      </c>
      <c r="AK126" s="266">
        <v>0</v>
      </c>
      <c r="AL126" s="265">
        <v>85341</v>
      </c>
      <c r="AM126" s="171">
        <v>6536</v>
      </c>
      <c r="AN126" s="171">
        <v>12807</v>
      </c>
      <c r="AO126" s="171">
        <v>6709</v>
      </c>
      <c r="AP126" s="171">
        <v>22851</v>
      </c>
      <c r="AQ126" s="171">
        <v>22851</v>
      </c>
      <c r="AR126" s="171">
        <v>59347</v>
      </c>
      <c r="AS126" s="171">
        <v>55128</v>
      </c>
      <c r="AT126" s="171">
        <v>98669</v>
      </c>
      <c r="AU126" s="326" t="s">
        <v>346</v>
      </c>
      <c r="AV126" s="171">
        <v>65759</v>
      </c>
      <c r="AW126" s="171">
        <v>-18003</v>
      </c>
      <c r="AX126" s="171">
        <v>-11448</v>
      </c>
      <c r="AY126" s="171">
        <v>29511</v>
      </c>
      <c r="AZ126" s="326" t="s">
        <v>346</v>
      </c>
      <c r="BA126" s="266">
        <v>-15942</v>
      </c>
      <c r="BB126" s="322">
        <v>-12873</v>
      </c>
      <c r="BC126" s="322">
        <v>60690</v>
      </c>
      <c r="BD126" s="322">
        <v>70976</v>
      </c>
      <c r="BE126" s="326" t="s">
        <v>346</v>
      </c>
      <c r="BF126" s="266">
        <v>145268</v>
      </c>
      <c r="BG126" s="266">
        <v>-47612</v>
      </c>
      <c r="BH126" s="266">
        <v>-2273</v>
      </c>
    </row>
    <row r="127" spans="2:60" s="263" customFormat="1">
      <c r="B127" s="263" t="s">
        <v>297</v>
      </c>
      <c r="E127" s="264" t="s">
        <v>220</v>
      </c>
      <c r="F127" s="268">
        <v>0</v>
      </c>
      <c r="G127" s="268">
        <v>0</v>
      </c>
      <c r="H127" s="268">
        <v>0</v>
      </c>
      <c r="I127" s="266">
        <v>0</v>
      </c>
      <c r="J127" s="268">
        <v>0</v>
      </c>
      <c r="K127" s="268">
        <v>0</v>
      </c>
      <c r="L127" s="268">
        <v>0</v>
      </c>
      <c r="M127" s="268">
        <v>0</v>
      </c>
      <c r="N127" s="266">
        <v>0</v>
      </c>
      <c r="O127" s="268">
        <v>0</v>
      </c>
      <c r="P127" s="268">
        <v>0</v>
      </c>
      <c r="Q127" s="268">
        <v>0</v>
      </c>
      <c r="R127" s="268">
        <v>0</v>
      </c>
      <c r="S127" s="266">
        <v>0</v>
      </c>
      <c r="T127" s="268">
        <v>0</v>
      </c>
      <c r="U127" s="265">
        <v>-17.192</v>
      </c>
      <c r="V127" s="265">
        <v>-18.79</v>
      </c>
      <c r="W127" s="265">
        <v>-57.665999999999997</v>
      </c>
      <c r="X127" s="266">
        <v>0</v>
      </c>
      <c r="Y127" s="265">
        <v>-97.97</v>
      </c>
      <c r="Z127" s="265">
        <v>-18880</v>
      </c>
      <c r="AA127" s="265">
        <v>22</v>
      </c>
      <c r="AB127" s="265">
        <v>82</v>
      </c>
      <c r="AC127" s="265">
        <v>82</v>
      </c>
      <c r="AD127" s="265">
        <v>84</v>
      </c>
      <c r="AE127" s="265">
        <v>84</v>
      </c>
      <c r="AF127" s="266">
        <v>0</v>
      </c>
      <c r="AG127" s="265">
        <v>-279</v>
      </c>
      <c r="AH127" s="265">
        <v>335</v>
      </c>
      <c r="AI127" s="265">
        <v>369</v>
      </c>
      <c r="AJ127" s="265">
        <v>355</v>
      </c>
      <c r="AK127" s="266">
        <v>0</v>
      </c>
      <c r="AL127" s="265">
        <v>376</v>
      </c>
      <c r="AM127" s="171">
        <v>1</v>
      </c>
      <c r="AN127" s="171">
        <v>-92</v>
      </c>
      <c r="AO127" s="171">
        <v>-33</v>
      </c>
      <c r="AP127" s="171">
        <v>-136</v>
      </c>
      <c r="AQ127" s="171">
        <v>-136</v>
      </c>
      <c r="AR127" s="171">
        <v>126</v>
      </c>
      <c r="AS127" s="171">
        <v>128</v>
      </c>
      <c r="AT127" s="171">
        <v>111</v>
      </c>
      <c r="AU127" s="326" t="s">
        <v>346</v>
      </c>
      <c r="AV127" s="171">
        <v>114</v>
      </c>
      <c r="AW127" s="171">
        <v>1</v>
      </c>
      <c r="AX127" s="171">
        <v>-9</v>
      </c>
      <c r="AY127" s="171">
        <v>-8</v>
      </c>
      <c r="AZ127" s="326" t="s">
        <v>346</v>
      </c>
      <c r="BA127" s="266">
        <v>14</v>
      </c>
      <c r="BB127" s="322">
        <v>4</v>
      </c>
      <c r="BC127" s="322">
        <v>-18</v>
      </c>
      <c r="BD127" s="322">
        <v>-36</v>
      </c>
      <c r="BE127" s="326" t="s">
        <v>346</v>
      </c>
      <c r="BF127" s="266">
        <v>-27</v>
      </c>
      <c r="BG127" s="266">
        <v>-1</v>
      </c>
      <c r="BH127" s="266">
        <v>5</v>
      </c>
    </row>
    <row r="128" spans="2:60" s="263" customFormat="1">
      <c r="B128" s="276" t="s">
        <v>132</v>
      </c>
      <c r="C128" s="271"/>
      <c r="D128" s="271"/>
      <c r="E128" s="277" t="s">
        <v>220</v>
      </c>
      <c r="F128" s="273">
        <f t="shared" ref="F128:X128" si="13">SUM(F71,F102,F124,F126,F127)</f>
        <v>-439629.67799999996</v>
      </c>
      <c r="G128" s="273">
        <f t="shared" si="13"/>
        <v>-395444.908</v>
      </c>
      <c r="H128" s="273">
        <f t="shared" si="13"/>
        <v>-364682.25100000005</v>
      </c>
      <c r="I128" s="274">
        <f t="shared" si="13"/>
        <v>0</v>
      </c>
      <c r="J128" s="278">
        <f t="shared" si="13"/>
        <v>-15727.101999999722</v>
      </c>
      <c r="K128" s="273">
        <f t="shared" si="13"/>
        <v>-228527.58400000003</v>
      </c>
      <c r="L128" s="273">
        <f t="shared" si="13"/>
        <v>692499.31499999994</v>
      </c>
      <c r="M128" s="273">
        <f t="shared" si="13"/>
        <v>10251.257999999918</v>
      </c>
      <c r="N128" s="274">
        <f t="shared" si="13"/>
        <v>0</v>
      </c>
      <c r="O128" s="278">
        <f t="shared" si="13"/>
        <v>97018.371000000043</v>
      </c>
      <c r="P128" s="273">
        <f t="shared" si="13"/>
        <v>-434203.7240000001</v>
      </c>
      <c r="Q128" s="273">
        <f t="shared" si="13"/>
        <v>54659.262455309792</v>
      </c>
      <c r="R128" s="273">
        <f t="shared" si="13"/>
        <v>89943.135000000111</v>
      </c>
      <c r="S128" s="274">
        <f t="shared" si="13"/>
        <v>0</v>
      </c>
      <c r="T128" s="278">
        <f t="shared" si="13"/>
        <v>361151.84599999967</v>
      </c>
      <c r="U128" s="273">
        <f t="shared" si="13"/>
        <v>-103663.94500000005</v>
      </c>
      <c r="V128" s="273">
        <f t="shared" si="13"/>
        <v>587849.37799999956</v>
      </c>
      <c r="W128" s="273">
        <f t="shared" si="13"/>
        <v>285747.7259999995</v>
      </c>
      <c r="X128" s="274">
        <f t="shared" si="13"/>
        <v>0</v>
      </c>
      <c r="Y128" s="278">
        <f>SUM(Y71,Y102,Y124,Y126,Y127)+1</f>
        <v>279243.24300000025</v>
      </c>
      <c r="Z128" s="273">
        <f>SUM(Z71,Z102,Z124,Z126,Z127)</f>
        <v>-708458.45560033002</v>
      </c>
      <c r="AA128" s="273">
        <f>SUM(AA71,AA102,AA124,AA126,AA127)</f>
        <v>-708459.19200000004</v>
      </c>
      <c r="AB128" s="273">
        <v>-646518.39129000006</v>
      </c>
      <c r="AC128" s="273">
        <f>SUM(AC71,AC102,AC124,AC126,AC127)</f>
        <v>-646518</v>
      </c>
      <c r="AD128" s="273">
        <f>SUM(AD71,AD102,AD124,AD126,AD127)</f>
        <v>-759132.69500000007</v>
      </c>
      <c r="AE128" s="273">
        <v>-759133</v>
      </c>
      <c r="AF128" s="274">
        <f>SUM(AF71,AF102,AF124,AF126,AF127)</f>
        <v>0</v>
      </c>
      <c r="AG128" s="278">
        <f>SUM(AG71,AG102,AG124,AG126,AG127)</f>
        <v>-481396</v>
      </c>
      <c r="AH128" s="273">
        <f>SUM(AH71,AH102,AH124,AH126,AH127)</f>
        <v>165176</v>
      </c>
      <c r="AI128" s="273">
        <f>SUM(AI71,AI102,AI124,AI126,AI127)</f>
        <v>-107710</v>
      </c>
      <c r="AJ128" s="273">
        <v>138565</v>
      </c>
      <c r="AK128" s="274">
        <f>SUM(AK71,AK102,AK124,AK126,AK127)</f>
        <v>0</v>
      </c>
      <c r="AL128" s="278">
        <f>SUM(AL71,AL102,AL124,AL126,AL127)</f>
        <v>81412</v>
      </c>
      <c r="AM128" s="172">
        <v>28392</v>
      </c>
      <c r="AN128" s="172">
        <v>299080</v>
      </c>
      <c r="AO128" s="172">
        <v>40193</v>
      </c>
      <c r="AP128" s="172">
        <v>-170015</v>
      </c>
      <c r="AQ128" s="278">
        <v>-170015</v>
      </c>
      <c r="AR128" s="172">
        <v>80749</v>
      </c>
      <c r="AS128" s="172">
        <v>-2591</v>
      </c>
      <c r="AT128" s="172">
        <v>233183</v>
      </c>
      <c r="AU128" s="329" t="s">
        <v>346</v>
      </c>
      <c r="AV128" s="278">
        <v>-381376</v>
      </c>
      <c r="AW128" s="240">
        <v>207822</v>
      </c>
      <c r="AX128" s="278">
        <f>AX71+AX102+AX124+AX126+AX127</f>
        <v>307009</v>
      </c>
      <c r="AY128" s="278">
        <f>AY71+AY102+AY124+AY126+AY127</f>
        <v>503645</v>
      </c>
      <c r="AZ128" s="329" t="s">
        <v>346</v>
      </c>
      <c r="BA128" s="278">
        <f>BA71+BA102+BA124+BA126+BA127</f>
        <v>287688</v>
      </c>
      <c r="BB128" s="278">
        <f>BB71+BB102+BB124+BB126+BB127</f>
        <v>-213579</v>
      </c>
      <c r="BC128" s="278">
        <f>BC71+BC102+BC124+BC126+BC127</f>
        <v>640936</v>
      </c>
      <c r="BD128" s="278">
        <f>BD71+BD102+BD124+BD126+BD127</f>
        <v>212458</v>
      </c>
      <c r="BE128" s="329" t="s">
        <v>346</v>
      </c>
      <c r="BF128" s="278">
        <f>BF71+BF102+BF124+BF126+BF127</f>
        <v>165578</v>
      </c>
      <c r="BG128" s="278">
        <f>BG71+BG102+BG124+BG126+BG127</f>
        <v>572868</v>
      </c>
      <c r="BH128" s="278">
        <f>BH71+BH102+BH124+BH126+BH127</f>
        <v>584176</v>
      </c>
    </row>
    <row r="129" spans="1:60" s="263" customFormat="1">
      <c r="B129" s="275"/>
      <c r="E129" s="264"/>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65"/>
      <c r="AB129" s="270"/>
      <c r="AC129" s="270"/>
      <c r="AD129" s="265"/>
      <c r="AE129" s="270"/>
      <c r="AF129" s="265"/>
      <c r="AG129" s="265"/>
      <c r="AH129" s="265"/>
      <c r="AI129" s="270"/>
      <c r="AJ129" s="270"/>
      <c r="AK129" s="265"/>
      <c r="AL129" s="265"/>
      <c r="AM129" s="261"/>
      <c r="AN129" s="261"/>
      <c r="AO129" s="261"/>
      <c r="AP129" s="261"/>
      <c r="AQ129" s="261"/>
      <c r="AR129" s="261"/>
      <c r="AS129" s="261"/>
      <c r="AU129" s="328"/>
      <c r="AV129" s="332"/>
      <c r="AX129" s="44"/>
      <c r="AY129" s="44"/>
      <c r="AZ129" s="323"/>
      <c r="BA129" s="266"/>
      <c r="BB129" s="322"/>
      <c r="BC129" s="44"/>
      <c r="BD129" s="44"/>
      <c r="BE129" s="323"/>
      <c r="BF129" s="266"/>
      <c r="BH129" s="44"/>
    </row>
    <row r="130" spans="1:60" s="263" customFormat="1">
      <c r="B130" s="263" t="s">
        <v>133</v>
      </c>
      <c r="E130" s="264" t="s">
        <v>220</v>
      </c>
      <c r="F130" s="265">
        <v>826443.71799999999</v>
      </c>
      <c r="G130" s="265">
        <v>826443.71799999999</v>
      </c>
      <c r="H130" s="265">
        <v>826443.71799999999</v>
      </c>
      <c r="I130" s="266">
        <v>0</v>
      </c>
      <c r="J130" s="265">
        <v>826443.71799999999</v>
      </c>
      <c r="K130" s="265">
        <v>808434.13899999997</v>
      </c>
      <c r="L130" s="265">
        <v>808424.13899999997</v>
      </c>
      <c r="M130" s="265">
        <v>808434.13899999997</v>
      </c>
      <c r="N130" s="266">
        <v>0</v>
      </c>
      <c r="O130" s="265">
        <v>808434.13899999997</v>
      </c>
      <c r="P130" s="265">
        <v>905452.51100000006</v>
      </c>
      <c r="Q130" s="265">
        <v>905452.51100000006</v>
      </c>
      <c r="R130" s="265">
        <v>905452.51100000006</v>
      </c>
      <c r="S130" s="266">
        <v>0</v>
      </c>
      <c r="T130" s="265">
        <v>905452.51100000006</v>
      </c>
      <c r="U130" s="265">
        <v>1266604.8149999999</v>
      </c>
      <c r="V130" s="265">
        <v>1266604.8149999999</v>
      </c>
      <c r="W130" s="265">
        <v>1266604.8149999999</v>
      </c>
      <c r="X130" s="266">
        <v>0</v>
      </c>
      <c r="Y130" s="265">
        <v>1266604.8149999999</v>
      </c>
      <c r="Z130" s="267">
        <v>1545848</v>
      </c>
      <c r="AA130" s="267">
        <v>1545848</v>
      </c>
      <c r="AB130" s="267">
        <v>1545848</v>
      </c>
      <c r="AC130" s="267">
        <v>1545848</v>
      </c>
      <c r="AD130" s="267">
        <v>1545848</v>
      </c>
      <c r="AE130" s="267">
        <v>1545848</v>
      </c>
      <c r="AF130" s="266">
        <v>0</v>
      </c>
      <c r="AG130" s="267">
        <v>1545848</v>
      </c>
      <c r="AH130" s="267">
        <v>1064452</v>
      </c>
      <c r="AI130" s="267">
        <v>1064452</v>
      </c>
      <c r="AJ130" s="267">
        <v>1064452</v>
      </c>
      <c r="AK130" s="266">
        <v>0</v>
      </c>
      <c r="AL130" s="267">
        <v>1064452</v>
      </c>
      <c r="AM130" s="227">
        <v>1145864</v>
      </c>
      <c r="AN130" s="227">
        <v>1145864</v>
      </c>
      <c r="AO130" s="227">
        <v>1145864</v>
      </c>
      <c r="AP130" s="227">
        <v>1145864</v>
      </c>
      <c r="AQ130" s="227">
        <v>1145864</v>
      </c>
      <c r="AR130" s="227">
        <v>975849</v>
      </c>
      <c r="AS130" s="227">
        <v>975849</v>
      </c>
      <c r="AT130" s="227">
        <v>1140550</v>
      </c>
      <c r="AU130" s="325" t="s">
        <v>346</v>
      </c>
      <c r="AV130" s="227">
        <v>1144193</v>
      </c>
      <c r="AW130" s="227">
        <v>762817</v>
      </c>
      <c r="AX130" s="227">
        <v>762817</v>
      </c>
      <c r="AY130" s="227">
        <v>762817</v>
      </c>
      <c r="AZ130" s="325" t="s">
        <v>346</v>
      </c>
      <c r="BA130" s="266">
        <v>763185</v>
      </c>
      <c r="BB130" s="322">
        <v>1050873</v>
      </c>
      <c r="BC130" s="322">
        <v>1050873</v>
      </c>
      <c r="BD130" s="322">
        <v>1050873</v>
      </c>
      <c r="BE130" s="326" t="s">
        <v>346</v>
      </c>
      <c r="BF130" s="266">
        <v>1050873</v>
      </c>
      <c r="BG130" s="382">
        <v>1216451</v>
      </c>
      <c r="BH130" s="382">
        <v>1216451</v>
      </c>
    </row>
    <row r="131" spans="1:60">
      <c r="A131" s="263"/>
      <c r="B131" s="276" t="s">
        <v>232</v>
      </c>
      <c r="C131" s="281"/>
      <c r="D131" s="271"/>
      <c r="E131" s="277" t="s">
        <v>220</v>
      </c>
      <c r="F131" s="273">
        <f t="shared" ref="F131:S131" si="14">SUM(F128:F130)</f>
        <v>386814.04000000004</v>
      </c>
      <c r="G131" s="273">
        <f t="shared" si="14"/>
        <v>430998.81</v>
      </c>
      <c r="H131" s="273">
        <f t="shared" si="14"/>
        <v>461761.46699999995</v>
      </c>
      <c r="I131" s="274">
        <f t="shared" si="14"/>
        <v>0</v>
      </c>
      <c r="J131" s="278">
        <f t="shared" si="14"/>
        <v>810716.61600000027</v>
      </c>
      <c r="K131" s="273">
        <f t="shared" si="14"/>
        <v>579906.55499999993</v>
      </c>
      <c r="L131" s="273">
        <f t="shared" si="14"/>
        <v>1500923.4539999999</v>
      </c>
      <c r="M131" s="273">
        <f t="shared" si="14"/>
        <v>818685.39699999988</v>
      </c>
      <c r="N131" s="274">
        <f t="shared" si="14"/>
        <v>0</v>
      </c>
      <c r="O131" s="278">
        <f t="shared" si="14"/>
        <v>905452.51</v>
      </c>
      <c r="P131" s="273">
        <f t="shared" si="14"/>
        <v>471248.78699999995</v>
      </c>
      <c r="Q131" s="273">
        <f t="shared" si="14"/>
        <v>960111.7734553098</v>
      </c>
      <c r="R131" s="273">
        <f t="shared" si="14"/>
        <v>995395.64600000018</v>
      </c>
      <c r="S131" s="274">
        <f t="shared" si="14"/>
        <v>0</v>
      </c>
      <c r="T131" s="278">
        <f>SUM(T128:T130)+1</f>
        <v>1266605.3569999998</v>
      </c>
      <c r="U131" s="273">
        <f>SUM(U128:U130)</f>
        <v>1162940.8699999999</v>
      </c>
      <c r="V131" s="273">
        <f>SUM(V128:V130)</f>
        <v>1854454.1929999995</v>
      </c>
      <c r="W131" s="273">
        <f>SUM(W128:W130)</f>
        <v>1552352.5409999995</v>
      </c>
      <c r="X131" s="274">
        <f t="shared" ref="X131:AA131" si="15">SUM(X128:X130)</f>
        <v>0</v>
      </c>
      <c r="Y131" s="278">
        <f t="shared" si="15"/>
        <v>1545848.0580000002</v>
      </c>
      <c r="Z131" s="273">
        <f t="shared" si="15"/>
        <v>837389.54439966998</v>
      </c>
      <c r="AA131" s="273">
        <f t="shared" si="15"/>
        <v>837388.80799999996</v>
      </c>
      <c r="AB131" s="273">
        <v>899329.60870999994</v>
      </c>
      <c r="AC131" s="273">
        <v>899330</v>
      </c>
      <c r="AD131" s="273">
        <f>SUM(AD128:AD130)</f>
        <v>786715.30499999993</v>
      </c>
      <c r="AE131" s="273">
        <v>786715</v>
      </c>
      <c r="AF131" s="274">
        <f>SUM(AF128:AF130)</f>
        <v>0</v>
      </c>
      <c r="AG131" s="278">
        <f>SUM(AG128:AG130)</f>
        <v>1064452</v>
      </c>
      <c r="AH131" s="273">
        <f>SUM(AH128:AH130)</f>
        <v>1229628</v>
      </c>
      <c r="AI131" s="273">
        <f>SUM(AI128:AI130)</f>
        <v>956742</v>
      </c>
      <c r="AJ131" s="273">
        <v>1203017</v>
      </c>
      <c r="AK131" s="274">
        <f>SUM(AK128:AK130)</f>
        <v>0</v>
      </c>
      <c r="AL131" s="278">
        <f>SUM(AL128:AL130)</f>
        <v>1145864</v>
      </c>
      <c r="AM131" s="172">
        <v>1174256</v>
      </c>
      <c r="AN131" s="172">
        <v>1444944</v>
      </c>
      <c r="AO131" s="172">
        <v>1186057</v>
      </c>
      <c r="AP131" s="172">
        <v>975849</v>
      </c>
      <c r="AQ131" s="278">
        <v>975849</v>
      </c>
      <c r="AR131" s="172">
        <v>1056598</v>
      </c>
      <c r="AS131" s="172">
        <v>973258</v>
      </c>
      <c r="AT131" s="172">
        <v>1373733</v>
      </c>
      <c r="AU131" s="329" t="s">
        <v>346</v>
      </c>
      <c r="AV131" s="278">
        <v>762817</v>
      </c>
      <c r="AW131" s="240">
        <v>970639</v>
      </c>
      <c r="AX131" s="240">
        <f>AX128+AX130</f>
        <v>1069826</v>
      </c>
      <c r="AY131" s="240">
        <f>AY128+AY130</f>
        <v>1266462</v>
      </c>
      <c r="AZ131" s="329" t="s">
        <v>346</v>
      </c>
      <c r="BA131" s="240">
        <f>BA128+BA130</f>
        <v>1050873</v>
      </c>
      <c r="BB131" s="359">
        <v>837294</v>
      </c>
      <c r="BC131" s="240">
        <f>BC128+BC130</f>
        <v>1691809</v>
      </c>
      <c r="BD131" s="240">
        <f>BD128+BD130</f>
        <v>1263331</v>
      </c>
      <c r="BE131" s="329" t="s">
        <v>346</v>
      </c>
      <c r="BF131" s="240">
        <f>BF128+BF130</f>
        <v>1216451</v>
      </c>
      <c r="BG131" s="240">
        <f>BG128+BG130</f>
        <v>1789319</v>
      </c>
      <c r="BH131" s="240">
        <f>BH128+BH130</f>
        <v>1800627</v>
      </c>
    </row>
    <row r="133" spans="1:60">
      <c r="B133" s="32"/>
      <c r="C133"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135-282A-4023-99A6-80B7D9D96D6F}">
  <sheetPr>
    <pageSetUpPr fitToPage="1"/>
  </sheetPr>
  <dimension ref="A1:BC275"/>
  <sheetViews>
    <sheetView showGridLines="0" zoomScaleNormal="100" workbookViewId="0">
      <pane xSplit="7" ySplit="6" topLeftCell="H7" activePane="bottomRight" state="frozen"/>
      <selection pane="topRight" activeCell="H1" sqref="H1"/>
      <selection pane="bottomLeft" activeCell="A7" sqref="A7"/>
      <selection pane="bottomRight" activeCell="BD10" sqref="BD10"/>
    </sheetView>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customWidth="1" collapsed="1"/>
    <col min="9" max="12" width="14.5703125" style="4" hidden="1" customWidth="1" outlineLevel="1"/>
    <col min="13" max="13" width="13" style="9" customWidth="1" collapsed="1"/>
    <col min="14" max="17" width="14.5703125" style="4" hidden="1" customWidth="1" outlineLevel="1"/>
    <col min="18" max="18" width="13" style="9" customWidth="1" collapsed="1"/>
    <col min="19" max="21" width="15.5703125" style="4" hidden="1" customWidth="1" outlineLevel="1"/>
    <col min="22" max="22" width="12.28515625" style="4" hidden="1" customWidth="1" outlineLevel="1"/>
    <col min="23" max="23" width="13" style="9"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customWidth="1" collapsed="1"/>
    <col min="39" max="39" width="11.140625" style="4" hidden="1" customWidth="1" outlineLevel="1"/>
    <col min="40" max="40" width="12.140625" style="4" hidden="1" customWidth="1" outlineLevel="1"/>
    <col min="41" max="41" width="11.140625" style="4" hidden="1" customWidth="1" outlineLevel="1"/>
    <col min="42" max="42" width="10.85546875" style="4" hidden="1" customWidth="1" outlineLevel="1"/>
    <col min="43" max="43" width="11.85546875" style="4" bestFit="1" customWidth="1" collapsed="1"/>
    <col min="44" max="45" width="11.140625" style="4" hidden="1" customWidth="1" outlineLevel="1"/>
    <col min="46" max="47" width="10.85546875" style="4" hidden="1" customWidth="1" outlineLevel="1"/>
    <col min="48" max="48" width="11.85546875" style="4" bestFit="1" customWidth="1" collapsed="1"/>
    <col min="49" max="51" width="11.140625" style="4" hidden="1" customWidth="1" outlineLevel="1"/>
    <col min="52" max="52" width="12.140625" style="4" hidden="1" customWidth="1" outlineLevel="1"/>
    <col min="53" max="53" width="11.85546875" style="4" bestFit="1" customWidth="1" collapsed="1"/>
    <col min="54" max="54" width="10.85546875" style="4" bestFit="1" customWidth="1"/>
    <col min="55" max="55" width="12.140625" style="4" bestFit="1" customWidth="1"/>
    <col min="56" max="16384" width="8.85546875" style="4"/>
  </cols>
  <sheetData>
    <row r="1" spans="1:55">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214"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84">
        <v>2022</v>
      </c>
      <c r="AR1" s="83" t="s">
        <v>370</v>
      </c>
      <c r="AS1" s="83" t="s">
        <v>376</v>
      </c>
      <c r="AT1" s="83" t="s">
        <v>379</v>
      </c>
      <c r="AU1" s="83" t="s">
        <v>382</v>
      </c>
      <c r="AV1" s="84">
        <v>2023</v>
      </c>
      <c r="AW1" s="83" t="s">
        <v>390</v>
      </c>
      <c r="AX1" s="83" t="s">
        <v>394</v>
      </c>
      <c r="AY1" s="83" t="s">
        <v>429</v>
      </c>
      <c r="AZ1" s="83" t="s">
        <v>432</v>
      </c>
      <c r="BA1" s="334">
        <v>2024</v>
      </c>
      <c r="BB1" s="83" t="s">
        <v>433</v>
      </c>
      <c r="BC1" s="83" t="s">
        <v>441</v>
      </c>
    </row>
    <row r="2" spans="1:55">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336">
        <v>101.31667999999998</v>
      </c>
      <c r="AR2" s="81">
        <v>81.170468750000026</v>
      </c>
      <c r="AS2" s="81">
        <v>79.66</v>
      </c>
      <c r="AT2" s="81">
        <v>86.75</v>
      </c>
      <c r="AU2" s="81">
        <v>84.337301587301582</v>
      </c>
      <c r="AV2" s="104">
        <v>82.642290836653416</v>
      </c>
      <c r="AW2" s="235">
        <v>83.161031746031725</v>
      </c>
      <c r="AX2" s="360">
        <v>84.97</v>
      </c>
      <c r="AY2" s="81">
        <v>80.34</v>
      </c>
      <c r="AZ2" s="4">
        <v>74.73</v>
      </c>
      <c r="BA2" s="9">
        <v>80.760000000000005</v>
      </c>
      <c r="BB2" s="235">
        <v>75.73</v>
      </c>
      <c r="BC2" s="235">
        <v>67.88</v>
      </c>
    </row>
    <row r="3" spans="1:55">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c r="AY3" s="81">
        <v>477.97</v>
      </c>
      <c r="AZ3" s="4">
        <v>500.63</v>
      </c>
      <c r="BA3" s="9">
        <v>469.31</v>
      </c>
      <c r="BB3" s="81">
        <v>510.05</v>
      </c>
      <c r="BC3" s="81">
        <v>514.01604395604386</v>
      </c>
    </row>
    <row r="4" spans="1:55">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c r="AY4" s="365">
        <v>481.19</v>
      </c>
      <c r="AZ4" s="365">
        <v>525.11</v>
      </c>
      <c r="BA4" s="372">
        <v>525.11</v>
      </c>
      <c r="BB4" s="82">
        <v>504.44</v>
      </c>
      <c r="BC4" s="82">
        <v>519.64</v>
      </c>
    </row>
    <row r="7" spans="1:55" ht="18.75">
      <c r="B7" s="21" t="s">
        <v>19</v>
      </c>
      <c r="D7" s="186"/>
      <c r="E7" s="186"/>
      <c r="F7" s="186"/>
      <c r="G7" s="186"/>
      <c r="I7" s="131"/>
      <c r="J7" s="131"/>
      <c r="K7" s="131"/>
      <c r="L7" s="131"/>
      <c r="N7" s="131"/>
      <c r="O7" s="131"/>
      <c r="P7" s="131"/>
      <c r="Q7" s="131"/>
      <c r="S7" s="131"/>
      <c r="T7" s="131"/>
      <c r="U7" s="131"/>
      <c r="V7" s="186"/>
    </row>
    <row r="8" spans="1:55">
      <c r="B8" s="22"/>
      <c r="D8" s="129"/>
      <c r="E8" s="129"/>
      <c r="F8" s="129"/>
      <c r="G8" s="129"/>
      <c r="I8" s="131"/>
      <c r="J8" s="131"/>
      <c r="K8" s="131"/>
      <c r="L8" s="131"/>
      <c r="N8" s="131"/>
      <c r="O8" s="131"/>
      <c r="P8" s="131"/>
      <c r="Q8" s="131"/>
      <c r="S8" s="131"/>
      <c r="T8" s="131"/>
      <c r="U8" s="131"/>
      <c r="V8" s="129"/>
    </row>
    <row r="9" spans="1:55">
      <c r="S9" s="34"/>
      <c r="T9" s="34"/>
      <c r="U9" s="34"/>
    </row>
    <row r="10" spans="1:55">
      <c r="B10" s="45" t="s">
        <v>138</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214" t="s">
        <v>233</v>
      </c>
      <c r="AB10" s="84">
        <v>2019</v>
      </c>
      <c r="AC10" s="83" t="s">
        <v>304</v>
      </c>
      <c r="AD10" s="83" t="s">
        <v>321</v>
      </c>
      <c r="AE10" s="83" t="s">
        <v>325</v>
      </c>
      <c r="AF10" s="83" t="s">
        <v>332</v>
      </c>
      <c r="AG10" s="84">
        <v>2020</v>
      </c>
      <c r="AH10" s="83" t="s">
        <v>351</v>
      </c>
      <c r="AI10" s="83" t="s">
        <v>352</v>
      </c>
      <c r="AJ10" s="83" t="s">
        <v>356</v>
      </c>
      <c r="AK10" s="83" t="s">
        <v>357</v>
      </c>
      <c r="AL10" s="84">
        <v>2021</v>
      </c>
      <c r="AM10" s="83" t="s">
        <v>359</v>
      </c>
      <c r="AN10" s="83" t="s">
        <v>362</v>
      </c>
      <c r="AO10" s="83" t="s">
        <v>363</v>
      </c>
      <c r="AP10" s="83" t="s">
        <v>369</v>
      </c>
      <c r="AQ10" s="334">
        <v>2022</v>
      </c>
      <c r="AR10" s="83" t="s">
        <v>370</v>
      </c>
      <c r="AS10" s="83" t="s">
        <v>376</v>
      </c>
      <c r="AT10" s="83" t="s">
        <v>379</v>
      </c>
      <c r="AU10" s="83" t="s">
        <v>382</v>
      </c>
      <c r="AV10" s="84">
        <v>2023</v>
      </c>
      <c r="AW10" s="83" t="s">
        <v>390</v>
      </c>
      <c r="AX10" s="83" t="s">
        <v>394</v>
      </c>
      <c r="AY10" s="83" t="s">
        <v>429</v>
      </c>
      <c r="AZ10" s="83" t="s">
        <v>432</v>
      </c>
      <c r="BA10" s="334">
        <v>2024</v>
      </c>
      <c r="BB10" s="83" t="s">
        <v>433</v>
      </c>
      <c r="BC10" s="83" t="s">
        <v>441</v>
      </c>
    </row>
    <row r="11" spans="1:55">
      <c r="B11" s="46"/>
      <c r="C11" s="89"/>
      <c r="D11" s="46"/>
      <c r="E11" s="46"/>
      <c r="F11" s="46"/>
      <c r="G11" s="46"/>
      <c r="H11" s="48"/>
      <c r="I11" s="47"/>
      <c r="J11" s="47"/>
      <c r="K11" s="47"/>
      <c r="L11" s="47"/>
      <c r="M11" s="48"/>
      <c r="N11" s="47"/>
      <c r="O11" s="47"/>
      <c r="P11" s="47"/>
      <c r="Q11" s="47"/>
      <c r="R11" s="48"/>
      <c r="V11" s="47"/>
      <c r="W11" s="48"/>
      <c r="X11" s="47"/>
      <c r="Y11" s="47"/>
      <c r="Z11" s="47"/>
    </row>
    <row r="12" spans="1:55">
      <c r="B12" s="49" t="s">
        <v>151</v>
      </c>
      <c r="C12" s="90"/>
      <c r="D12" s="49"/>
      <c r="E12" s="49"/>
      <c r="F12" s="49"/>
      <c r="G12" s="49"/>
      <c r="H12" s="48"/>
      <c r="I12" s="48"/>
      <c r="J12" s="48"/>
      <c r="K12" s="48"/>
      <c r="L12" s="48"/>
      <c r="M12" s="48"/>
      <c r="N12" s="48"/>
      <c r="O12" s="48"/>
      <c r="P12" s="48"/>
      <c r="Q12" s="48"/>
      <c r="R12" s="48"/>
      <c r="V12" s="48"/>
      <c r="W12" s="48"/>
      <c r="X12" s="47"/>
      <c r="Y12" s="47"/>
      <c r="Z12" s="47"/>
    </row>
    <row r="13" spans="1:55">
      <c r="B13" s="50" t="s">
        <v>331</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8">
        <v>1408.6880000000001</v>
      </c>
      <c r="AB13" s="245">
        <f>SUM(X13:AA13)</f>
        <v>5586.0349999999999</v>
      </c>
      <c r="AC13" s="228">
        <v>1397.4390000000001</v>
      </c>
      <c r="AD13" s="228">
        <v>1348.749</v>
      </c>
      <c r="AE13" s="228">
        <v>1281.0509999999992</v>
      </c>
      <c r="AF13" s="228">
        <v>1319.8130000000001</v>
      </c>
      <c r="AG13" s="245">
        <f>SUM(AC13:AF13)</f>
        <v>5347.0519999999997</v>
      </c>
      <c r="AH13" s="228">
        <v>1298.604</v>
      </c>
      <c r="AI13" s="228">
        <v>1330.0529999999997</v>
      </c>
      <c r="AJ13" s="228">
        <v>1359.441</v>
      </c>
      <c r="AK13" s="228">
        <v>1343.6299999999999</v>
      </c>
      <c r="AL13" s="304">
        <f>SUM(AH13:AK13)</f>
        <v>5331.7280000000001</v>
      </c>
      <c r="AM13" s="228">
        <v>1250.097</v>
      </c>
      <c r="AN13" s="228">
        <v>1251.3529999999998</v>
      </c>
      <c r="AO13" s="228">
        <v>1303.2200000000005</v>
      </c>
      <c r="AP13" s="228">
        <v>1291.7139999999997</v>
      </c>
      <c r="AQ13" s="304">
        <f>SUM(AM13:AP13)</f>
        <v>5096.384</v>
      </c>
      <c r="AR13" s="228">
        <v>1255.4190000000001</v>
      </c>
      <c r="AS13" s="228">
        <v>1218.7139999999997</v>
      </c>
      <c r="AT13" s="228">
        <v>1150.7470000000005</v>
      </c>
      <c r="AU13" s="228">
        <v>1251.7589999999998</v>
      </c>
      <c r="AV13" s="304">
        <v>4876.6390000000001</v>
      </c>
      <c r="AW13" s="228">
        <v>1232.502</v>
      </c>
      <c r="AX13" s="228">
        <v>1277.4430000000002</v>
      </c>
      <c r="AY13" s="228">
        <v>1299.4269999999997</v>
      </c>
      <c r="AZ13" s="204">
        <v>1288.1929999999998</v>
      </c>
      <c r="BA13" s="304">
        <f>SUM(AW13:AZ13)</f>
        <v>5097.5649999999996</v>
      </c>
      <c r="BB13" s="204">
        <v>1239.8149999999998</v>
      </c>
      <c r="BC13" s="228">
        <v>1288.4710000000002</v>
      </c>
    </row>
    <row r="14" spans="1:55">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8">
        <v>735.2</v>
      </c>
      <c r="AB14" s="245">
        <f t="shared" ref="AB14:AB21" si="4">SUM(X14:AA14)</f>
        <v>2899.7030000000004</v>
      </c>
      <c r="AC14" s="228">
        <v>701</v>
      </c>
      <c r="AD14" s="228">
        <v>651.86699999999996</v>
      </c>
      <c r="AE14" s="228">
        <v>613.79</v>
      </c>
      <c r="AF14" s="228">
        <v>633.97599999999989</v>
      </c>
      <c r="AG14" s="245">
        <f t="shared" ref="AG14:AG24" si="5">SUM(AC14:AF14)</f>
        <v>2600.6329999999998</v>
      </c>
      <c r="AH14" s="228">
        <v>594.72799999999995</v>
      </c>
      <c r="AI14" s="228">
        <v>618.14600000000007</v>
      </c>
      <c r="AJ14" s="228">
        <v>642.3359999999999</v>
      </c>
      <c r="AK14" s="228">
        <v>667.03499999999974</v>
      </c>
      <c r="AL14" s="304">
        <f t="shared" ref="AL14:AL24" si="6">SUM(AH14:AK14)</f>
        <v>2522.2449999999999</v>
      </c>
      <c r="AM14" s="228">
        <v>627.45100000000002</v>
      </c>
      <c r="AN14" s="228">
        <v>639.43499999999995</v>
      </c>
      <c r="AO14" s="228">
        <v>654.05300000000011</v>
      </c>
      <c r="AP14" s="228">
        <v>659.59100000000012</v>
      </c>
      <c r="AQ14" s="304">
        <f t="shared" ref="AQ14:AR24" si="7">SUM(AM14:AP14)</f>
        <v>2580.5300000000002</v>
      </c>
      <c r="AR14" s="228">
        <v>657.65300000000002</v>
      </c>
      <c r="AS14" s="228">
        <v>667.37999999999988</v>
      </c>
      <c r="AT14" s="228">
        <v>685.88300000000004</v>
      </c>
      <c r="AU14" s="228">
        <v>710.95499999999993</v>
      </c>
      <c r="AV14" s="304">
        <v>2721.8710000000001</v>
      </c>
      <c r="AW14" s="228">
        <v>681.78200000000004</v>
      </c>
      <c r="AX14" s="228">
        <v>689.5859999999999</v>
      </c>
      <c r="AY14" s="228">
        <v>705.24300000000005</v>
      </c>
      <c r="AZ14" s="204">
        <v>713.4369999999999</v>
      </c>
      <c r="BA14" s="304">
        <f t="shared" ref="BA14:BA24" si="8">SUM(AW14:AZ14)</f>
        <v>2790.0479999999998</v>
      </c>
      <c r="BB14" s="204">
        <v>677.23800000000006</v>
      </c>
      <c r="BC14" s="228">
        <v>698.37799999999993</v>
      </c>
    </row>
    <row r="15" spans="1:55">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8">
        <v>273.2600000000001</v>
      </c>
      <c r="AB15" s="245">
        <f t="shared" si="4"/>
        <v>1082.0250000000001</v>
      </c>
      <c r="AC15" s="228">
        <v>269</v>
      </c>
      <c r="AD15" s="228">
        <v>237.39452571282504</v>
      </c>
      <c r="AE15" s="228">
        <v>241.59649439319992</v>
      </c>
      <c r="AF15" s="228">
        <v>253.17997989397509</v>
      </c>
      <c r="AG15" s="245">
        <f t="shared" si="5"/>
        <v>1001.171</v>
      </c>
      <c r="AH15" s="228">
        <v>248.2655</v>
      </c>
      <c r="AI15" s="228">
        <v>263.08349999999996</v>
      </c>
      <c r="AJ15" s="228">
        <v>268.74050000000011</v>
      </c>
      <c r="AK15" s="228">
        <v>268.00499999999988</v>
      </c>
      <c r="AL15" s="304">
        <f t="shared" si="6"/>
        <v>1048.0944999999999</v>
      </c>
      <c r="AM15" s="228">
        <v>260.0095</v>
      </c>
      <c r="AN15" s="228">
        <v>268.99860986048998</v>
      </c>
      <c r="AO15" s="228">
        <v>269.72218579854007</v>
      </c>
      <c r="AP15" s="228">
        <v>272.16326432825997</v>
      </c>
      <c r="AQ15" s="304">
        <f t="shared" si="7"/>
        <v>1070.89355998729</v>
      </c>
      <c r="AR15" s="228">
        <v>265.37549608691995</v>
      </c>
      <c r="AS15" s="228">
        <v>261.95850391307999</v>
      </c>
      <c r="AT15" s="228">
        <v>234.21500000000003</v>
      </c>
      <c r="AU15" s="228">
        <v>264.96399999999994</v>
      </c>
      <c r="AV15" s="304">
        <v>1026.5129999999999</v>
      </c>
      <c r="AW15" s="228">
        <v>265.49</v>
      </c>
      <c r="AX15" s="228">
        <v>266.88</v>
      </c>
      <c r="AY15" s="228">
        <v>273.54899999999998</v>
      </c>
      <c r="AZ15" s="204">
        <v>271.00901444632007</v>
      </c>
      <c r="BA15" s="304">
        <f t="shared" si="8"/>
        <v>1076.92801444632</v>
      </c>
      <c r="BB15" s="204">
        <v>264.483</v>
      </c>
      <c r="BC15" s="228">
        <v>263.98200000000003</v>
      </c>
    </row>
    <row r="16" spans="1:55">
      <c r="A16" s="66"/>
      <c r="B16" s="50" t="s">
        <v>216</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8">
        <v>262.39999999999998</v>
      </c>
      <c r="AB16" s="245">
        <f t="shared" si="4"/>
        <v>1113.557</v>
      </c>
      <c r="AC16" s="228">
        <v>223</v>
      </c>
      <c r="AD16" s="228">
        <v>194.15005600000001</v>
      </c>
      <c r="AE16" s="228">
        <v>181.84699249999989</v>
      </c>
      <c r="AF16" s="228">
        <v>178.59295150000014</v>
      </c>
      <c r="AG16" s="245">
        <f t="shared" si="5"/>
        <v>777.59</v>
      </c>
      <c r="AH16" s="228">
        <v>189.70661699999999</v>
      </c>
      <c r="AI16" s="228">
        <v>185.58988299999999</v>
      </c>
      <c r="AJ16" s="228">
        <v>179.61950000000007</v>
      </c>
      <c r="AK16" s="228">
        <v>171.69149999999996</v>
      </c>
      <c r="AL16" s="304">
        <f t="shared" si="6"/>
        <v>726.60750000000007</v>
      </c>
      <c r="AM16" s="228">
        <v>169.33500000000001</v>
      </c>
      <c r="AN16" s="228">
        <v>163.276036</v>
      </c>
      <c r="AO16" s="228">
        <v>160.72938450000001</v>
      </c>
      <c r="AP16" s="228">
        <v>157.17226450000001</v>
      </c>
      <c r="AQ16" s="304">
        <f t="shared" si="7"/>
        <v>650.51268500000003</v>
      </c>
      <c r="AR16" s="228">
        <v>152.34152000000003</v>
      </c>
      <c r="AS16" s="228">
        <v>149.89747999999994</v>
      </c>
      <c r="AT16" s="228">
        <v>147.81800000000001</v>
      </c>
      <c r="AU16" s="228">
        <v>143.494</v>
      </c>
      <c r="AV16" s="304">
        <v>593.55100000000004</v>
      </c>
      <c r="AW16" s="228">
        <v>134.614</v>
      </c>
      <c r="AX16" s="228">
        <v>130.09</v>
      </c>
      <c r="AY16" s="228">
        <v>127.59600000000003</v>
      </c>
      <c r="AZ16" s="204">
        <v>129.02045149999998</v>
      </c>
      <c r="BA16" s="304">
        <f t="shared" si="8"/>
        <v>521.32045149999999</v>
      </c>
      <c r="BB16" s="204">
        <v>114.73650000000001</v>
      </c>
      <c r="BC16" s="228">
        <v>113.56100000000001</v>
      </c>
    </row>
    <row r="17" spans="1:55">
      <c r="A17" s="66"/>
      <c r="B17" s="50" t="s">
        <v>217</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8">
        <v>193.163635</v>
      </c>
      <c r="AB17" s="245">
        <f t="shared" si="4"/>
        <v>843.68839500000001</v>
      </c>
      <c r="AC17" s="228">
        <v>177</v>
      </c>
      <c r="AD17" s="228">
        <v>165.84642348</v>
      </c>
      <c r="AE17" s="228">
        <v>157.63757651999998</v>
      </c>
      <c r="AF17" s="228">
        <v>160.36162500000006</v>
      </c>
      <c r="AG17" s="245">
        <f t="shared" si="5"/>
        <v>660.84562500000004</v>
      </c>
      <c r="AH17" s="228">
        <v>162.86080949999999</v>
      </c>
      <c r="AI17" s="228">
        <v>149.54293049999998</v>
      </c>
      <c r="AJ17" s="228">
        <v>145.11749999999998</v>
      </c>
      <c r="AK17" s="228">
        <v>142.81063500000013</v>
      </c>
      <c r="AL17" s="304">
        <f t="shared" si="6"/>
        <v>600.33187500000008</v>
      </c>
      <c r="AM17" s="228">
        <v>137.91195000000002</v>
      </c>
      <c r="AN17" s="228">
        <v>137.17507187999999</v>
      </c>
      <c r="AO17" s="228">
        <v>139.55712688500003</v>
      </c>
      <c r="AP17" s="228">
        <v>139.23434728499993</v>
      </c>
      <c r="AQ17" s="304">
        <f t="shared" si="7"/>
        <v>553.87849604999997</v>
      </c>
      <c r="AR17" s="228">
        <v>134.14757234999999</v>
      </c>
      <c r="AS17" s="228">
        <v>130.52842765</v>
      </c>
      <c r="AT17" s="228">
        <v>128.16099999999997</v>
      </c>
      <c r="AU17" s="228">
        <v>122.38499999999999</v>
      </c>
      <c r="AV17" s="304">
        <v>515.22199999999998</v>
      </c>
      <c r="AW17" s="228">
        <v>120.482</v>
      </c>
      <c r="AX17" s="228">
        <v>120.178</v>
      </c>
      <c r="AY17" s="228">
        <v>116.97</v>
      </c>
      <c r="AZ17" s="204">
        <v>113.89715630000001</v>
      </c>
      <c r="BA17" s="304">
        <f t="shared" si="8"/>
        <v>471.5271563</v>
      </c>
      <c r="BB17" s="204">
        <v>102.87977119999999</v>
      </c>
      <c r="BC17" s="228">
        <v>103.1169964</v>
      </c>
    </row>
    <row r="18" spans="1:55">
      <c r="A18" s="66"/>
      <c r="B18" s="50" t="s">
        <v>361</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8">
        <v>4.3764139999999996</v>
      </c>
      <c r="AB18" s="245">
        <f t="shared" si="4"/>
        <v>16.913929</v>
      </c>
      <c r="AC18" s="228">
        <v>5</v>
      </c>
      <c r="AD18" s="228">
        <v>3.4000000000000004</v>
      </c>
      <c r="AE18" s="228">
        <v>2.9399999999999995</v>
      </c>
      <c r="AF18" s="228">
        <v>3.8241080000000007</v>
      </c>
      <c r="AG18" s="245">
        <f t="shared" si="5"/>
        <v>15.164108000000001</v>
      </c>
      <c r="AH18" s="228">
        <v>3.889618</v>
      </c>
      <c r="AI18" s="228">
        <v>3.110382</v>
      </c>
      <c r="AJ18" s="228">
        <v>2.9039999999999995</v>
      </c>
      <c r="AK18" s="228">
        <v>1.483000000000001</v>
      </c>
      <c r="AL18" s="304">
        <f t="shared" si="6"/>
        <v>11.387</v>
      </c>
      <c r="AM18" s="228">
        <v>0</v>
      </c>
      <c r="AN18" s="228">
        <v>0</v>
      </c>
      <c r="AP18" s="228">
        <v>0</v>
      </c>
      <c r="AQ18" s="304">
        <f t="shared" si="7"/>
        <v>0</v>
      </c>
      <c r="AR18" s="304">
        <f t="shared" si="7"/>
        <v>0</v>
      </c>
      <c r="AS18" s="304">
        <v>0</v>
      </c>
      <c r="AT18" s="228">
        <v>0</v>
      </c>
      <c r="AU18" s="228"/>
      <c r="AV18" s="304">
        <v>0</v>
      </c>
      <c r="AW18" s="304">
        <f t="shared" ref="AW18" si="9">SUM(AS18:AV18)</f>
        <v>0</v>
      </c>
      <c r="AX18" s="304">
        <v>0</v>
      </c>
      <c r="AY18" s="304">
        <v>0</v>
      </c>
      <c r="AZ18" s="204"/>
      <c r="BA18" s="304">
        <f t="shared" si="8"/>
        <v>0</v>
      </c>
      <c r="BB18" s="204"/>
      <c r="BC18" s="228">
        <v>0</v>
      </c>
    </row>
    <row r="19" spans="1:55">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10">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8">
        <v>809.44950000000017</v>
      </c>
      <c r="AB19" s="245">
        <f t="shared" si="4"/>
        <v>3204.3535000000002</v>
      </c>
      <c r="AC19" s="228">
        <v>790</v>
      </c>
      <c r="AD19" s="228">
        <v>736.40100000000007</v>
      </c>
      <c r="AE19" s="228">
        <v>703.03750000000014</v>
      </c>
      <c r="AF19" s="228">
        <v>747.50699999999961</v>
      </c>
      <c r="AG19" s="245">
        <f t="shared" si="5"/>
        <v>2976.9454999999998</v>
      </c>
      <c r="AH19" s="228">
        <v>711.7</v>
      </c>
      <c r="AI19" s="228">
        <v>733.58600000000001</v>
      </c>
      <c r="AJ19" s="228">
        <v>746.78400000000011</v>
      </c>
      <c r="AK19" s="228">
        <v>751.82499999999959</v>
      </c>
      <c r="AL19" s="304">
        <f t="shared" si="6"/>
        <v>2943.8949999999995</v>
      </c>
      <c r="AM19" s="228">
        <v>720.3</v>
      </c>
      <c r="AN19" s="228">
        <v>754.11950000000002</v>
      </c>
      <c r="AO19" s="228">
        <v>783.13200000000006</v>
      </c>
      <c r="AP19" s="228">
        <v>791.19749999999976</v>
      </c>
      <c r="AQ19" s="304">
        <f t="shared" si="7"/>
        <v>3048.7489999999998</v>
      </c>
      <c r="AR19" s="228">
        <v>769.18499999999995</v>
      </c>
      <c r="AS19" s="228">
        <v>769.21299999999997</v>
      </c>
      <c r="AT19" s="228">
        <v>756.74199999999996</v>
      </c>
      <c r="AU19" s="228">
        <v>780.31400000000031</v>
      </c>
      <c r="AV19" s="304">
        <v>3075.4540000000002</v>
      </c>
      <c r="AW19" s="228">
        <v>767.60599999999999</v>
      </c>
      <c r="AX19" s="228">
        <v>762.14599999999996</v>
      </c>
      <c r="AY19" s="228">
        <v>771.75800000000027</v>
      </c>
      <c r="AZ19" s="204">
        <v>783.37999999999965</v>
      </c>
      <c r="BA19" s="304">
        <f t="shared" si="8"/>
        <v>3084.89</v>
      </c>
      <c r="BB19" s="204">
        <v>753.48299999999995</v>
      </c>
      <c r="BC19" s="228">
        <v>767.15900000000011</v>
      </c>
    </row>
    <row r="20" spans="1:55">
      <c r="B20" s="50" t="s">
        <v>142</v>
      </c>
      <c r="C20" s="89" t="s">
        <v>135</v>
      </c>
      <c r="D20" s="129">
        <v>110.89100000000001</v>
      </c>
      <c r="E20" s="129">
        <v>108.544</v>
      </c>
      <c r="F20" s="129">
        <v>99.783000000000001</v>
      </c>
      <c r="G20" s="129">
        <v>81.436999999999998</v>
      </c>
      <c r="H20" s="130">
        <f t="shared" ref="H20:W22" si="11">SUM(D20:G20)</f>
        <v>400.65500000000003</v>
      </c>
      <c r="I20" s="131">
        <v>99.956500000000005</v>
      </c>
      <c r="J20" s="131">
        <v>95.736500000000007</v>
      </c>
      <c r="K20" s="131">
        <v>93</v>
      </c>
      <c r="L20" s="131">
        <v>91.996499999999997</v>
      </c>
      <c r="M20" s="130">
        <f t="shared" si="10"/>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8">
        <v>78.045000000000002</v>
      </c>
      <c r="AB20" s="245">
        <f t="shared" si="4"/>
        <v>320.11649999999997</v>
      </c>
      <c r="AC20" s="228">
        <v>74.986500000000007</v>
      </c>
      <c r="AD20" s="228">
        <v>72.74799999999999</v>
      </c>
      <c r="AE20" s="228">
        <v>72.748000000000019</v>
      </c>
      <c r="AF20" s="228">
        <v>74.191499999999962</v>
      </c>
      <c r="AG20" s="245">
        <f t="shared" si="5"/>
        <v>294.67399999999998</v>
      </c>
      <c r="AH20" s="228">
        <v>71.916499999999999</v>
      </c>
      <c r="AI20" s="228">
        <v>74.345000000000013</v>
      </c>
      <c r="AJ20" s="228">
        <v>76.380999999999986</v>
      </c>
      <c r="AK20" s="228">
        <v>75.360499999999988</v>
      </c>
      <c r="AL20" s="304">
        <f t="shared" si="6"/>
        <v>298.00299999999999</v>
      </c>
      <c r="AM20" s="228">
        <v>69.734499999999997</v>
      </c>
      <c r="AN20" s="228">
        <v>70.457999999999998</v>
      </c>
      <c r="AO20" s="228">
        <v>71.172500000000014</v>
      </c>
      <c r="AP20" s="228">
        <v>69.884999999999991</v>
      </c>
      <c r="AQ20" s="304">
        <f t="shared" si="7"/>
        <v>281.25</v>
      </c>
      <c r="AR20" s="228">
        <v>66.566999999999993</v>
      </c>
      <c r="AS20" s="228">
        <v>62.668000000000021</v>
      </c>
      <c r="AT20" s="228">
        <v>61.125</v>
      </c>
      <c r="AU20" s="228">
        <v>62.415000000000006</v>
      </c>
      <c r="AV20" s="304">
        <v>252.77500000000003</v>
      </c>
      <c r="AW20" s="228">
        <v>58.898000000000003</v>
      </c>
      <c r="AX20" s="228">
        <v>59.425999999999995</v>
      </c>
      <c r="AY20" s="228">
        <v>60.405000000000022</v>
      </c>
      <c r="AZ20" s="204">
        <v>59.71447869459999</v>
      </c>
      <c r="BA20" s="304">
        <f t="shared" si="8"/>
        <v>238.4434786946</v>
      </c>
      <c r="BB20" s="204">
        <v>57.893999999999998</v>
      </c>
      <c r="BC20" s="228">
        <v>58.509000000000007</v>
      </c>
    </row>
    <row r="21" spans="1:55">
      <c r="B21" s="50" t="s">
        <v>143</v>
      </c>
      <c r="C21" s="89" t="s">
        <v>135</v>
      </c>
      <c r="D21" s="129">
        <v>60.847999999999999</v>
      </c>
      <c r="E21" s="129">
        <v>60.554000000000002</v>
      </c>
      <c r="F21" s="129">
        <v>60.604999999999997</v>
      </c>
      <c r="G21" s="129">
        <v>60.088000000000001</v>
      </c>
      <c r="H21" s="130">
        <f t="shared" si="11"/>
        <v>242.095</v>
      </c>
      <c r="I21" s="131">
        <v>55.296999999999997</v>
      </c>
      <c r="J21" s="131">
        <v>54.87700000000001</v>
      </c>
      <c r="K21" s="131">
        <v>65</v>
      </c>
      <c r="L21" s="131">
        <v>116.81300000000002</v>
      </c>
      <c r="M21" s="130">
        <f t="shared" si="10"/>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8">
        <v>110.03299999999996</v>
      </c>
      <c r="AB21" s="245">
        <f t="shared" si="4"/>
        <v>409.26799999999997</v>
      </c>
      <c r="AC21" s="228">
        <v>107</v>
      </c>
      <c r="AD21" s="228">
        <v>101.905</v>
      </c>
      <c r="AE21" s="228">
        <v>108.90599999999998</v>
      </c>
      <c r="AF21" s="228">
        <v>114.47500000000002</v>
      </c>
      <c r="AG21" s="245">
        <f t="shared" si="5"/>
        <v>432.286</v>
      </c>
      <c r="AH21" s="228">
        <v>109.15698999999999</v>
      </c>
      <c r="AI21" s="228">
        <v>105.34901000000001</v>
      </c>
      <c r="AJ21" s="228">
        <v>105.883</v>
      </c>
      <c r="AK21" s="228">
        <v>113.38999999999997</v>
      </c>
      <c r="AL21" s="304">
        <f t="shared" si="6"/>
        <v>433.779</v>
      </c>
      <c r="AM21" s="228">
        <v>110.126</v>
      </c>
      <c r="AN21" s="228">
        <v>105.79599999999999</v>
      </c>
      <c r="AO21" s="228">
        <v>106.715</v>
      </c>
      <c r="AP21" s="228">
        <v>113.58499999999995</v>
      </c>
      <c r="AQ21" s="304">
        <f t="shared" si="7"/>
        <v>436.22199999999998</v>
      </c>
      <c r="AR21" s="228">
        <v>108.645</v>
      </c>
      <c r="AS21" s="228">
        <v>108.35899999999999</v>
      </c>
      <c r="AT21" s="228">
        <v>104.11600000000003</v>
      </c>
      <c r="AU21" s="228">
        <v>114.95100000000004</v>
      </c>
      <c r="AV21" s="304">
        <v>436.07100000000003</v>
      </c>
      <c r="AW21" s="228">
        <v>112.65900000000001</v>
      </c>
      <c r="AX21" s="228">
        <v>108.117</v>
      </c>
      <c r="AY21" s="228">
        <v>102.90399999999998</v>
      </c>
      <c r="AZ21" s="204">
        <v>115.86799999999999</v>
      </c>
      <c r="BA21" s="304">
        <f t="shared" si="8"/>
        <v>439.548</v>
      </c>
      <c r="BB21" s="204">
        <v>111.49</v>
      </c>
      <c r="BC21" s="228">
        <v>110.04100000000001</v>
      </c>
    </row>
    <row r="22" spans="1:55">
      <c r="B22" s="50" t="s">
        <v>349</v>
      </c>
      <c r="C22" s="89" t="s">
        <v>135</v>
      </c>
      <c r="D22" s="129"/>
      <c r="E22" s="129"/>
      <c r="F22" s="129"/>
      <c r="G22" s="129"/>
      <c r="H22" s="135">
        <f t="shared" si="11"/>
        <v>0</v>
      </c>
      <c r="I22" s="135">
        <f t="shared" si="11"/>
        <v>0</v>
      </c>
      <c r="J22" s="135">
        <f t="shared" si="11"/>
        <v>0</v>
      </c>
      <c r="K22" s="135">
        <f t="shared" si="11"/>
        <v>0</v>
      </c>
      <c r="L22" s="135">
        <f t="shared" si="11"/>
        <v>0</v>
      </c>
      <c r="M22" s="135">
        <f t="shared" si="11"/>
        <v>0</v>
      </c>
      <c r="N22" s="135">
        <f t="shared" si="11"/>
        <v>0</v>
      </c>
      <c r="O22" s="135">
        <f t="shared" si="11"/>
        <v>0</v>
      </c>
      <c r="P22" s="135">
        <f t="shared" si="11"/>
        <v>0</v>
      </c>
      <c r="Q22" s="135">
        <f t="shared" si="11"/>
        <v>0</v>
      </c>
      <c r="R22" s="135">
        <f t="shared" si="11"/>
        <v>0</v>
      </c>
      <c r="S22" s="135">
        <f t="shared" si="11"/>
        <v>0</v>
      </c>
      <c r="T22" s="135">
        <f t="shared" si="11"/>
        <v>0</v>
      </c>
      <c r="U22" s="135">
        <f t="shared" si="11"/>
        <v>0</v>
      </c>
      <c r="V22" s="135">
        <f t="shared" si="11"/>
        <v>0</v>
      </c>
      <c r="W22" s="135">
        <f t="shared" si="11"/>
        <v>0</v>
      </c>
      <c r="X22" s="135">
        <f t="shared" ref="X22:AB22" si="12">SUM(T22:W22)</f>
        <v>0</v>
      </c>
      <c r="Y22" s="135">
        <f t="shared" si="12"/>
        <v>0</v>
      </c>
      <c r="Z22" s="135">
        <f t="shared" si="12"/>
        <v>0</v>
      </c>
      <c r="AA22" s="135">
        <f t="shared" si="12"/>
        <v>0</v>
      </c>
      <c r="AB22" s="135">
        <f t="shared" si="12"/>
        <v>0</v>
      </c>
      <c r="AC22" s="228"/>
      <c r="AD22" s="228"/>
      <c r="AE22" s="228"/>
      <c r="AF22" s="228">
        <v>6.3212039999999998</v>
      </c>
      <c r="AG22" s="245">
        <f t="shared" si="5"/>
        <v>6.3212039999999998</v>
      </c>
      <c r="AH22" s="228">
        <v>12.040980899999999</v>
      </c>
      <c r="AI22" s="228">
        <v>12.372019100000001</v>
      </c>
      <c r="AJ22" s="228">
        <v>12.138999999999998</v>
      </c>
      <c r="AK22" s="228">
        <v>10.048999999999998</v>
      </c>
      <c r="AL22" s="304">
        <f t="shared" si="6"/>
        <v>46.600999999999999</v>
      </c>
      <c r="AM22" s="228">
        <v>10.654</v>
      </c>
      <c r="AN22" s="228">
        <v>11.010439999999999</v>
      </c>
      <c r="AO22" s="228">
        <v>10.845928999999998</v>
      </c>
      <c r="AP22" s="228">
        <v>10.542525000000005</v>
      </c>
      <c r="AQ22" s="304">
        <f t="shared" si="7"/>
        <v>43.052894000000002</v>
      </c>
      <c r="AR22" s="228">
        <v>7.9480000000000004</v>
      </c>
      <c r="AS22" s="228">
        <v>8.1879999999999988</v>
      </c>
      <c r="AT22" s="228">
        <v>0</v>
      </c>
      <c r="AU22" s="228">
        <v>3.5760000000000005</v>
      </c>
      <c r="AV22" s="304">
        <v>19.712</v>
      </c>
      <c r="AW22" s="228">
        <v>13.13</v>
      </c>
      <c r="AX22" s="228">
        <v>21.457000000000001</v>
      </c>
      <c r="AY22" s="228">
        <v>23.702999999999996</v>
      </c>
      <c r="AZ22" s="204">
        <v>25.992722699999995</v>
      </c>
      <c r="BA22" s="304">
        <f t="shared" si="8"/>
        <v>84.282722699999994</v>
      </c>
      <c r="BB22" s="204">
        <v>23.445</v>
      </c>
      <c r="BC22" s="228">
        <v>22.15</v>
      </c>
    </row>
    <row r="23" spans="1:55">
      <c r="B23" s="50" t="s">
        <v>383</v>
      </c>
      <c r="C23" s="89" t="s">
        <v>135</v>
      </c>
      <c r="D23" s="129"/>
      <c r="E23" s="129"/>
      <c r="F23" s="129"/>
      <c r="G23" s="129"/>
      <c r="H23" s="135">
        <f t="shared" ref="H23:H24" si="13">SUM(D23:G23)</f>
        <v>0</v>
      </c>
      <c r="I23" s="135">
        <f t="shared" ref="I23:I24" si="14">SUM(E23:H23)</f>
        <v>0</v>
      </c>
      <c r="J23" s="135">
        <f t="shared" ref="J23:J24" si="15">SUM(F23:I23)</f>
        <v>0</v>
      </c>
      <c r="K23" s="135">
        <f t="shared" ref="K23:K24" si="16">SUM(G23:J23)</f>
        <v>0</v>
      </c>
      <c r="L23" s="135">
        <f t="shared" ref="L23:L24" si="17">SUM(H23:K23)</f>
        <v>0</v>
      </c>
      <c r="M23" s="135">
        <f t="shared" ref="M23:M24" si="18">SUM(I23:L23)</f>
        <v>0</v>
      </c>
      <c r="N23" s="135">
        <f t="shared" ref="N23:N24" si="19">SUM(J23:M23)</f>
        <v>0</v>
      </c>
      <c r="O23" s="135">
        <f t="shared" ref="O23:O24" si="20">SUM(K23:N23)</f>
        <v>0</v>
      </c>
      <c r="P23" s="135">
        <f t="shared" ref="P23:P24" si="21">SUM(L23:O23)</f>
        <v>0</v>
      </c>
      <c r="Q23" s="135">
        <f t="shared" ref="Q23:Q24" si="22">SUM(M23:P23)</f>
        <v>0</v>
      </c>
      <c r="R23" s="135">
        <f t="shared" ref="R23:R24" si="23">SUM(N23:Q23)</f>
        <v>0</v>
      </c>
      <c r="S23" s="135">
        <f t="shared" ref="S23:S24" si="24">SUM(O23:R23)</f>
        <v>0</v>
      </c>
      <c r="T23" s="135">
        <f t="shared" ref="T23:T24" si="25">SUM(P23:S23)</f>
        <v>0</v>
      </c>
      <c r="U23" s="135">
        <f t="shared" ref="U23:U24" si="26">SUM(Q23:T23)</f>
        <v>0</v>
      </c>
      <c r="V23" s="135">
        <f t="shared" ref="V23:V24" si="27">SUM(R23:U23)</f>
        <v>0</v>
      </c>
      <c r="W23" s="135">
        <f t="shared" ref="W23:W24" si="28">SUM(S23:V23)</f>
        <v>0</v>
      </c>
      <c r="X23" s="135">
        <f t="shared" ref="X23:X24" si="29">SUM(T23:W23)</f>
        <v>0</v>
      </c>
      <c r="Y23" s="135">
        <f t="shared" ref="Y23:Y24" si="30">SUM(U23:X23)</f>
        <v>0</v>
      </c>
      <c r="Z23" s="135">
        <f t="shared" ref="Z23:Z24" si="31">SUM(V23:Y23)</f>
        <v>0</v>
      </c>
      <c r="AA23" s="135">
        <f t="shared" ref="AA23:AA24" si="32">SUM(W23:Z23)</f>
        <v>0</v>
      </c>
      <c r="AB23" s="135">
        <f t="shared" ref="AB23:AB24" si="33">SUM(X23:AA23)</f>
        <v>0</v>
      </c>
      <c r="AC23" s="135">
        <f t="shared" ref="AC23:AC24" si="34">SUM(Y23:AB23)</f>
        <v>0</v>
      </c>
      <c r="AD23" s="135">
        <f t="shared" ref="AD23:AD24" si="35">SUM(Z23:AC23)</f>
        <v>0</v>
      </c>
      <c r="AE23" s="135">
        <f t="shared" ref="AE23:AE24" si="36">SUM(AA23:AD23)</f>
        <v>0</v>
      </c>
      <c r="AF23" s="135">
        <f t="shared" ref="AF23:AF24" si="37">SUM(AB23:AE23)</f>
        <v>0</v>
      </c>
      <c r="AG23" s="135">
        <f t="shared" si="5"/>
        <v>0</v>
      </c>
      <c r="AH23" s="135">
        <f t="shared" ref="AH23:AH24" si="38">SUM(AD23:AG23)</f>
        <v>0</v>
      </c>
      <c r="AI23" s="135">
        <f t="shared" ref="AI23:AI24" si="39">SUM(AE23:AH23)</f>
        <v>0</v>
      </c>
      <c r="AJ23" s="135">
        <f t="shared" ref="AJ23:AJ24" si="40">SUM(AF23:AI23)</f>
        <v>0</v>
      </c>
      <c r="AK23" s="135">
        <f t="shared" ref="AK23:AK24" si="41">SUM(AG23:AJ23)</f>
        <v>0</v>
      </c>
      <c r="AL23" s="135">
        <f t="shared" si="6"/>
        <v>0</v>
      </c>
      <c r="AM23" s="135">
        <f t="shared" ref="AM23:AM24" si="42">SUM(AI23:AL23)</f>
        <v>0</v>
      </c>
      <c r="AN23" s="135">
        <f t="shared" ref="AN23:AN24" si="43">SUM(AJ23:AM23)</f>
        <v>0</v>
      </c>
      <c r="AO23" s="135">
        <f t="shared" ref="AO23:AO24" si="44">SUM(AK23:AN23)</f>
        <v>0</v>
      </c>
      <c r="AP23" s="135">
        <f t="shared" ref="AP23:AP24" si="45">SUM(AL23:AO23)</f>
        <v>0</v>
      </c>
      <c r="AQ23" s="135">
        <f t="shared" si="7"/>
        <v>0</v>
      </c>
      <c r="AR23" s="135">
        <f t="shared" ref="AR23:AR24" si="46">SUM(AN23:AQ23)</f>
        <v>0</v>
      </c>
      <c r="AS23" s="135">
        <f t="shared" ref="AS23:AS24" si="47">SUM(AO23:AR23)</f>
        <v>0</v>
      </c>
      <c r="AT23" s="135">
        <f t="shared" ref="AT23:AT24" si="48">SUM(AP23:AS23)</f>
        <v>0</v>
      </c>
      <c r="AU23" s="228">
        <v>39.9</v>
      </c>
      <c r="AV23" s="304">
        <v>39.9</v>
      </c>
      <c r="AW23" s="228">
        <v>92.974999999999994</v>
      </c>
      <c r="AX23" s="228">
        <v>84.905000000000001</v>
      </c>
      <c r="AY23" s="228">
        <v>97.339999999999975</v>
      </c>
      <c r="AZ23" s="204">
        <v>102.85188000000005</v>
      </c>
      <c r="BA23" s="304">
        <f t="shared" si="8"/>
        <v>378.07188000000002</v>
      </c>
      <c r="BB23" s="204">
        <v>100.96606</v>
      </c>
      <c r="BC23" s="228">
        <v>102.81268</v>
      </c>
    </row>
    <row r="24" spans="1:55">
      <c r="B24" s="50" t="s">
        <v>384</v>
      </c>
      <c r="C24" s="89" t="s">
        <v>135</v>
      </c>
      <c r="D24" s="129"/>
      <c r="E24" s="129"/>
      <c r="F24" s="129"/>
      <c r="G24" s="129"/>
      <c r="H24" s="135">
        <f t="shared" si="13"/>
        <v>0</v>
      </c>
      <c r="I24" s="135">
        <f t="shared" si="14"/>
        <v>0</v>
      </c>
      <c r="J24" s="135">
        <f t="shared" si="15"/>
        <v>0</v>
      </c>
      <c r="K24" s="135">
        <f t="shared" si="16"/>
        <v>0</v>
      </c>
      <c r="L24" s="135">
        <f t="shared" si="17"/>
        <v>0</v>
      </c>
      <c r="M24" s="135">
        <f t="shared" si="18"/>
        <v>0</v>
      </c>
      <c r="N24" s="135">
        <f t="shared" si="19"/>
        <v>0</v>
      </c>
      <c r="O24" s="135">
        <f t="shared" si="20"/>
        <v>0</v>
      </c>
      <c r="P24" s="135">
        <f t="shared" si="21"/>
        <v>0</v>
      </c>
      <c r="Q24" s="135">
        <f t="shared" si="22"/>
        <v>0</v>
      </c>
      <c r="R24" s="135">
        <f t="shared" si="23"/>
        <v>0</v>
      </c>
      <c r="S24" s="135">
        <f t="shared" si="24"/>
        <v>0</v>
      </c>
      <c r="T24" s="135">
        <f t="shared" si="25"/>
        <v>0</v>
      </c>
      <c r="U24" s="135">
        <f t="shared" si="26"/>
        <v>0</v>
      </c>
      <c r="V24" s="135">
        <f t="shared" si="27"/>
        <v>0</v>
      </c>
      <c r="W24" s="135">
        <f t="shared" si="28"/>
        <v>0</v>
      </c>
      <c r="X24" s="135">
        <f t="shared" si="29"/>
        <v>0</v>
      </c>
      <c r="Y24" s="135">
        <f t="shared" si="30"/>
        <v>0</v>
      </c>
      <c r="Z24" s="135">
        <f t="shared" si="31"/>
        <v>0</v>
      </c>
      <c r="AA24" s="135">
        <f t="shared" si="32"/>
        <v>0</v>
      </c>
      <c r="AB24" s="135">
        <f t="shared" si="33"/>
        <v>0</v>
      </c>
      <c r="AC24" s="135">
        <f t="shared" si="34"/>
        <v>0</v>
      </c>
      <c r="AD24" s="135">
        <f t="shared" si="35"/>
        <v>0</v>
      </c>
      <c r="AE24" s="135">
        <f t="shared" si="36"/>
        <v>0</v>
      </c>
      <c r="AF24" s="135">
        <f t="shared" si="37"/>
        <v>0</v>
      </c>
      <c r="AG24" s="135">
        <f t="shared" si="5"/>
        <v>0</v>
      </c>
      <c r="AH24" s="135">
        <f t="shared" si="38"/>
        <v>0</v>
      </c>
      <c r="AI24" s="135">
        <f t="shared" si="39"/>
        <v>0</v>
      </c>
      <c r="AJ24" s="135">
        <f t="shared" si="40"/>
        <v>0</v>
      </c>
      <c r="AK24" s="135">
        <f t="shared" si="41"/>
        <v>0</v>
      </c>
      <c r="AL24" s="135">
        <f t="shared" si="6"/>
        <v>0</v>
      </c>
      <c r="AM24" s="135">
        <f t="shared" si="42"/>
        <v>0</v>
      </c>
      <c r="AN24" s="135">
        <f t="shared" si="43"/>
        <v>0</v>
      </c>
      <c r="AO24" s="135">
        <f t="shared" si="44"/>
        <v>0</v>
      </c>
      <c r="AP24" s="135">
        <f t="shared" si="45"/>
        <v>0</v>
      </c>
      <c r="AQ24" s="135">
        <f t="shared" si="7"/>
        <v>0</v>
      </c>
      <c r="AR24" s="135">
        <f t="shared" si="46"/>
        <v>0</v>
      </c>
      <c r="AS24" s="135">
        <f t="shared" si="47"/>
        <v>0</v>
      </c>
      <c r="AT24" s="135">
        <f t="shared" si="48"/>
        <v>0</v>
      </c>
      <c r="AU24" s="228">
        <v>1.2242999999999999</v>
      </c>
      <c r="AV24" s="304">
        <v>1.2242999999999999</v>
      </c>
      <c r="AW24" s="228">
        <v>13.446999999999999</v>
      </c>
      <c r="AX24" s="228">
        <v>17.007000000000001</v>
      </c>
      <c r="AY24" s="228">
        <v>37.321849999999998</v>
      </c>
      <c r="AZ24" s="204">
        <v>43.334649999999996</v>
      </c>
      <c r="BA24" s="304">
        <f t="shared" si="8"/>
        <v>111.11049999999999</v>
      </c>
      <c r="BB24" s="204">
        <v>40.0878315</v>
      </c>
      <c r="BC24" s="228">
        <v>45.843641499999997</v>
      </c>
    </row>
    <row r="25" spans="1:55">
      <c r="B25" s="49"/>
      <c r="C25" s="90"/>
      <c r="D25" s="130"/>
      <c r="E25" s="130"/>
      <c r="F25" s="130"/>
      <c r="G25" s="130"/>
      <c r="H25" s="130"/>
      <c r="I25" s="131"/>
      <c r="J25" s="131"/>
      <c r="K25" s="131"/>
      <c r="L25" s="131"/>
      <c r="M25" s="130"/>
      <c r="N25" s="131"/>
      <c r="O25" s="131"/>
      <c r="P25" s="131"/>
      <c r="Q25" s="131"/>
      <c r="R25" s="130"/>
      <c r="S25" s="132"/>
      <c r="T25" s="174"/>
      <c r="U25" s="174"/>
      <c r="V25" s="131"/>
      <c r="W25" s="130"/>
      <c r="X25" s="131"/>
      <c r="Y25" s="131"/>
      <c r="Z25" s="131"/>
      <c r="AA25" s="228"/>
      <c r="AB25" s="228"/>
      <c r="AC25" s="228"/>
      <c r="AD25" s="228"/>
      <c r="AE25" s="228"/>
      <c r="AF25" s="228"/>
      <c r="AG25" s="228"/>
      <c r="AK25" s="228"/>
      <c r="AL25" s="131"/>
      <c r="AM25" s="228"/>
      <c r="AN25" s="228"/>
      <c r="AQ25" s="131"/>
      <c r="AR25" s="228"/>
      <c r="AT25" s="228"/>
      <c r="AZ25" s="204"/>
      <c r="BB25" s="204"/>
      <c r="BC25" s="393"/>
    </row>
    <row r="26" spans="1:55">
      <c r="B26" s="85" t="s">
        <v>144</v>
      </c>
      <c r="C26" s="91" t="s">
        <v>135</v>
      </c>
      <c r="D26" s="134">
        <f>SUM(D13:D21)</f>
        <v>3982.7660000000001</v>
      </c>
      <c r="E26" s="134">
        <f>SUM(E13:E21)</f>
        <v>4039.125</v>
      </c>
      <c r="F26" s="134">
        <f>SUM(F13:F21)</f>
        <v>4084.5369999999998</v>
      </c>
      <c r="G26" s="134">
        <f>SUM(G13:G21)</f>
        <v>4051.6590000000001</v>
      </c>
      <c r="H26" s="134">
        <f t="shared" ref="H26:AT26" si="49">SUM(H13:H22)</f>
        <v>16158.087</v>
      </c>
      <c r="I26" s="134">
        <f t="shared" si="49"/>
        <v>3989.8812200000007</v>
      </c>
      <c r="J26" s="134">
        <f t="shared" si="49"/>
        <v>3972.7728499999998</v>
      </c>
      <c r="K26" s="134">
        <f t="shared" si="49"/>
        <v>4015.0829999999996</v>
      </c>
      <c r="L26" s="134">
        <f t="shared" si="49"/>
        <v>4024.3803150000012</v>
      </c>
      <c r="M26" s="134">
        <f t="shared" si="49"/>
        <v>16002.117385000001</v>
      </c>
      <c r="N26" s="134">
        <f t="shared" si="49"/>
        <v>3879.7704220000001</v>
      </c>
      <c r="O26" s="134">
        <f t="shared" si="49"/>
        <v>3962.6319829999998</v>
      </c>
      <c r="P26" s="134">
        <f t="shared" si="49"/>
        <v>3994.9816955000001</v>
      </c>
      <c r="Q26" s="134">
        <f t="shared" si="49"/>
        <v>3974.7848924999998</v>
      </c>
      <c r="R26" s="134">
        <f t="shared" si="49"/>
        <v>15812.168992999999</v>
      </c>
      <c r="S26" s="134">
        <f t="shared" si="49"/>
        <v>3853.9490000000001</v>
      </c>
      <c r="T26" s="134">
        <f t="shared" si="49"/>
        <v>3890.5669230000003</v>
      </c>
      <c r="U26" s="134">
        <f t="shared" si="49"/>
        <v>3990</v>
      </c>
      <c r="V26" s="134">
        <f t="shared" si="49"/>
        <v>3958.5840770000004</v>
      </c>
      <c r="W26" s="134">
        <f t="shared" si="49"/>
        <v>15693.1</v>
      </c>
      <c r="X26" s="134">
        <f t="shared" si="49"/>
        <v>3850.5610000000001</v>
      </c>
      <c r="Y26" s="134">
        <f t="shared" si="49"/>
        <v>3854.9167599999996</v>
      </c>
      <c r="Z26" s="134">
        <f t="shared" si="49"/>
        <v>3895.5670149999996</v>
      </c>
      <c r="AA26" s="134">
        <f t="shared" si="49"/>
        <v>3874.6155490000001</v>
      </c>
      <c r="AB26" s="134">
        <f t="shared" si="49"/>
        <v>15475.660324</v>
      </c>
      <c r="AC26" s="251">
        <f t="shared" si="49"/>
        <v>3744.4255000000003</v>
      </c>
      <c r="AD26" s="251">
        <f t="shared" si="49"/>
        <v>3512.4610051928257</v>
      </c>
      <c r="AE26" s="251">
        <f t="shared" si="49"/>
        <v>3363.5535634131988</v>
      </c>
      <c r="AF26" s="251">
        <f t="shared" si="49"/>
        <v>3492.2423683939746</v>
      </c>
      <c r="AG26" s="134">
        <f t="shared" si="49"/>
        <v>14112.682436999999</v>
      </c>
      <c r="AH26" s="251">
        <f t="shared" si="49"/>
        <v>3402.8690153999992</v>
      </c>
      <c r="AI26" s="251">
        <f t="shared" si="49"/>
        <v>3475.1777245999988</v>
      </c>
      <c r="AJ26" s="251">
        <f t="shared" si="49"/>
        <v>3539.3454999999999</v>
      </c>
      <c r="AK26" s="251">
        <f t="shared" si="49"/>
        <v>3545.2796349999985</v>
      </c>
      <c r="AL26" s="134">
        <f t="shared" si="49"/>
        <v>13962.671875</v>
      </c>
      <c r="AM26" s="251">
        <f t="shared" si="49"/>
        <v>3355.61895</v>
      </c>
      <c r="AN26" s="251">
        <f t="shared" si="49"/>
        <v>3401.6216577404903</v>
      </c>
      <c r="AO26" s="251">
        <f t="shared" si="49"/>
        <v>3499.1471261835409</v>
      </c>
      <c r="AP26" s="251">
        <f t="shared" si="49"/>
        <v>3505.0849011132595</v>
      </c>
      <c r="AQ26" s="134">
        <f t="shared" si="49"/>
        <v>13761.472635037289</v>
      </c>
      <c r="AR26" s="251">
        <f t="shared" si="49"/>
        <v>3417.2815884369197</v>
      </c>
      <c r="AS26" s="251">
        <f t="shared" si="49"/>
        <v>3376.9064115630799</v>
      </c>
      <c r="AT26" s="251">
        <f t="shared" si="49"/>
        <v>3268.8070000000007</v>
      </c>
      <c r="AU26" s="251">
        <f t="shared" ref="AU26:BC26" si="50">SUM(AU13:AU24)</f>
        <v>3495.9373000000001</v>
      </c>
      <c r="AV26" s="134">
        <f t="shared" si="50"/>
        <v>13558.932299999999</v>
      </c>
      <c r="AW26" s="251">
        <f t="shared" si="50"/>
        <v>3493.5850000000009</v>
      </c>
      <c r="AX26" s="251">
        <f t="shared" si="50"/>
        <v>3537.2350000000006</v>
      </c>
      <c r="AY26" s="251">
        <f t="shared" si="50"/>
        <v>3616.2168499999998</v>
      </c>
      <c r="AZ26" s="251">
        <f t="shared" si="50"/>
        <v>3646.6983536409193</v>
      </c>
      <c r="BA26" s="139">
        <f t="shared" si="50"/>
        <v>14293.735203640921</v>
      </c>
      <c r="BB26" s="384">
        <f t="shared" si="50"/>
        <v>3486.5181626999997</v>
      </c>
      <c r="BC26" s="251">
        <f t="shared" si="50"/>
        <v>3574.0243179000008</v>
      </c>
    </row>
    <row r="27" spans="1:55">
      <c r="B27" s="49"/>
      <c r="C27" s="90"/>
      <c r="D27" s="49"/>
      <c r="E27" s="49"/>
      <c r="F27" s="49"/>
      <c r="G27" s="49"/>
      <c r="H27" s="128"/>
      <c r="I27" s="52"/>
      <c r="J27" s="52"/>
      <c r="K27" s="52"/>
      <c r="L27" s="52"/>
      <c r="M27" s="52"/>
      <c r="N27" s="52"/>
      <c r="O27" s="52"/>
      <c r="P27" s="52"/>
      <c r="Q27" s="52"/>
      <c r="R27" s="52"/>
      <c r="T27" s="66"/>
      <c r="U27" s="66"/>
      <c r="V27" s="52"/>
      <c r="W27" s="52"/>
      <c r="X27" s="51"/>
      <c r="Y27" s="51"/>
      <c r="Z27" s="51"/>
      <c r="AA27" s="228"/>
      <c r="AB27" s="228"/>
      <c r="AC27" s="228"/>
      <c r="AD27" s="228"/>
      <c r="AE27" s="228"/>
      <c r="AF27" s="228"/>
      <c r="AG27" s="228"/>
      <c r="AK27" s="228"/>
      <c r="AL27" s="52"/>
      <c r="AQ27" s="52"/>
      <c r="AT27" s="228"/>
      <c r="AZ27" s="204"/>
      <c r="BC27" s="393"/>
    </row>
    <row r="28" spans="1:55">
      <c r="B28" s="49" t="s">
        <v>145</v>
      </c>
      <c r="C28" s="90"/>
      <c r="D28" s="49"/>
      <c r="E28" s="49"/>
      <c r="F28" s="49"/>
      <c r="G28" s="49"/>
      <c r="H28" s="128"/>
      <c r="I28" s="52"/>
      <c r="J28" s="52"/>
      <c r="K28" s="52"/>
      <c r="L28" s="52"/>
      <c r="M28" s="52"/>
      <c r="N28" s="52"/>
      <c r="O28" s="52"/>
      <c r="P28" s="52"/>
      <c r="Q28" s="52"/>
      <c r="R28" s="52"/>
      <c r="T28" s="66"/>
      <c r="U28" s="66"/>
      <c r="V28" s="52"/>
      <c r="W28" s="52"/>
      <c r="X28" s="51"/>
      <c r="Y28" s="51"/>
      <c r="Z28" s="51"/>
      <c r="AA28" s="228"/>
      <c r="AB28" s="228"/>
      <c r="AC28" s="228"/>
      <c r="AD28" s="228"/>
      <c r="AE28" s="228"/>
      <c r="AF28" s="228"/>
      <c r="AG28" s="228"/>
      <c r="AJ28" s="228"/>
      <c r="AK28" s="228"/>
      <c r="AL28" s="52"/>
      <c r="AQ28" s="52"/>
      <c r="AT28" s="228"/>
      <c r="AZ28" s="204"/>
      <c r="BC28" s="393"/>
    </row>
    <row r="29" spans="1:55">
      <c r="B29" s="46" t="s">
        <v>146</v>
      </c>
      <c r="C29" s="89" t="s">
        <v>135</v>
      </c>
      <c r="D29" s="100">
        <v>1418.6469999999999</v>
      </c>
      <c r="E29" s="100">
        <v>1394.4079999999999</v>
      </c>
      <c r="F29" s="100">
        <v>1244.0989999999999</v>
      </c>
      <c r="G29" s="100">
        <v>1374.364</v>
      </c>
      <c r="H29" s="135">
        <f>SUM(D29:G29)</f>
        <v>5431.518</v>
      </c>
      <c r="I29" s="136">
        <v>1474.1154000000001</v>
      </c>
      <c r="J29" s="136">
        <v>1403.4169999999999</v>
      </c>
      <c r="K29" s="136">
        <v>1131.6000000000001</v>
      </c>
      <c r="L29" s="136">
        <v>1501.9689999999994</v>
      </c>
      <c r="M29" s="135">
        <f>SUM(I29:L29)</f>
        <v>5511.1013999999996</v>
      </c>
      <c r="N29" s="136">
        <v>1460.0488</v>
      </c>
      <c r="O29" s="136">
        <v>1457.9690000000001</v>
      </c>
      <c r="P29" s="136">
        <v>1369.0436000000002</v>
      </c>
      <c r="Q29" s="136">
        <v>1452.2704000000001</v>
      </c>
      <c r="R29" s="135">
        <f>SUM(N29:Q29)</f>
        <v>5739.3318000000008</v>
      </c>
      <c r="S29" s="101">
        <v>1486.056</v>
      </c>
      <c r="T29" s="175">
        <v>1461.787</v>
      </c>
      <c r="U29" s="175">
        <v>1345</v>
      </c>
      <c r="V29" s="131">
        <v>1431.1570000000002</v>
      </c>
      <c r="W29" s="130">
        <f t="shared" ref="W29:W31" si="51">SUM(S29:V29)</f>
        <v>5724</v>
      </c>
      <c r="X29" s="131">
        <v>1521.26</v>
      </c>
      <c r="Y29" s="131">
        <v>1470.7431999999999</v>
      </c>
      <c r="Z29" s="131">
        <v>1402</v>
      </c>
      <c r="AA29" s="228">
        <v>1564.2293999999999</v>
      </c>
      <c r="AB29" s="245">
        <f t="shared" ref="AB29:AB31" si="52">SUM(X29:AA29)</f>
        <v>5958.2326000000003</v>
      </c>
      <c r="AC29" s="228">
        <v>1534.7049999999999</v>
      </c>
      <c r="AD29" s="228">
        <v>1317.6004171760401</v>
      </c>
      <c r="AE29" s="228">
        <v>1180.1469828239601</v>
      </c>
      <c r="AF29" s="228">
        <v>1259.1370890322096</v>
      </c>
      <c r="AG29" s="245">
        <f t="shared" ref="AG29:AG31" si="53">SUM(AC29:AF29)</f>
        <v>5291.5894890322097</v>
      </c>
      <c r="AH29" s="228">
        <v>1331.237824</v>
      </c>
      <c r="AI29" s="228">
        <v>1376.2063759999999</v>
      </c>
      <c r="AJ29" s="228">
        <v>1078.5557999999999</v>
      </c>
      <c r="AK29" s="228">
        <v>1524.6280051409105</v>
      </c>
      <c r="AL29" s="304">
        <f>SUM(AH29:AK29)</f>
        <v>5310.6280051409103</v>
      </c>
      <c r="AM29" s="228">
        <v>1457.0048000000002</v>
      </c>
      <c r="AN29" s="228">
        <v>1410.0510999999997</v>
      </c>
      <c r="AO29" s="228">
        <v>1435.0999319999996</v>
      </c>
      <c r="AP29" s="228">
        <v>1533.5387000000005</v>
      </c>
      <c r="AQ29" s="304">
        <f>SUM(AM29:AP29)</f>
        <v>5835.6945319999995</v>
      </c>
      <c r="AR29" s="228">
        <v>1469</v>
      </c>
      <c r="AS29" s="338">
        <v>1512.393</v>
      </c>
      <c r="AT29" s="228">
        <v>1357.607</v>
      </c>
      <c r="AU29" s="228">
        <v>1439.6629999999996</v>
      </c>
      <c r="AV29" s="304">
        <f>SUM(AR29:AU29)</f>
        <v>5778.6629999999996</v>
      </c>
      <c r="AW29" s="228">
        <v>1499.9849999999999</v>
      </c>
      <c r="AX29" s="228">
        <v>1371.8133060000007</v>
      </c>
      <c r="AY29" s="228">
        <v>1424.5015790135947</v>
      </c>
      <c r="AZ29" s="204">
        <v>1265.8031149864046</v>
      </c>
      <c r="BA29" s="304">
        <f t="shared" ref="BA29:BA31" si="54">SUM(AW29:AZ29)</f>
        <v>5562.1030000000001</v>
      </c>
      <c r="BB29" s="204">
        <v>1873.655542</v>
      </c>
      <c r="BC29" s="228">
        <v>2018.7758199999998</v>
      </c>
    </row>
    <row r="30" spans="1:55">
      <c r="B30" s="46" t="s">
        <v>375</v>
      </c>
      <c r="C30" s="89" t="s">
        <v>135</v>
      </c>
      <c r="D30" s="100">
        <v>0</v>
      </c>
      <c r="E30" s="100">
        <v>0</v>
      </c>
      <c r="F30" s="100">
        <v>0</v>
      </c>
      <c r="G30" s="100">
        <v>0</v>
      </c>
      <c r="H30" s="135">
        <f>SUM(D30:G30)</f>
        <v>0</v>
      </c>
      <c r="I30" s="100">
        <v>0</v>
      </c>
      <c r="J30" s="100">
        <v>0</v>
      </c>
      <c r="K30" s="100">
        <v>0</v>
      </c>
      <c r="L30" s="100">
        <v>79.221150652310939</v>
      </c>
      <c r="M30" s="135">
        <f>SUM(I30:L30)</f>
        <v>79.221150652310939</v>
      </c>
      <c r="N30" s="136">
        <v>132.28889042331932</v>
      </c>
      <c r="O30" s="136">
        <v>158.95504348739493</v>
      </c>
      <c r="P30" s="136">
        <v>189.15136936134499</v>
      </c>
      <c r="Q30" s="136">
        <v>205.56185096533619</v>
      </c>
      <c r="R30" s="135">
        <f>SUM(N30:Q30)</f>
        <v>685.95715423739534</v>
      </c>
      <c r="S30" s="101">
        <v>237.289863731092</v>
      </c>
      <c r="T30" s="175">
        <v>274</v>
      </c>
      <c r="U30" s="175">
        <v>276</v>
      </c>
      <c r="V30" s="131">
        <v>306.71013626890795</v>
      </c>
      <c r="W30" s="130">
        <f>SUM(S30:V30)</f>
        <v>1094</v>
      </c>
      <c r="X30" s="131">
        <v>296.601</v>
      </c>
      <c r="Y30" s="131">
        <v>175.64126681092438</v>
      </c>
      <c r="Z30" s="131">
        <v>365.95479108088239</v>
      </c>
      <c r="AA30" s="228">
        <v>331.20951000000002</v>
      </c>
      <c r="AB30" s="245">
        <f>SUM(X30:AA30)</f>
        <v>1169.4065678918068</v>
      </c>
      <c r="AC30" s="228">
        <v>364.92899999999997</v>
      </c>
      <c r="AD30" s="228">
        <v>308.15800000000002</v>
      </c>
      <c r="AE30" s="228">
        <v>281.12131809348739</v>
      </c>
      <c r="AF30" s="228">
        <v>299.24648675105254</v>
      </c>
      <c r="AG30" s="245">
        <f>SUM(AC30:AF30)</f>
        <v>1253.4548048445399</v>
      </c>
      <c r="AH30" s="228">
        <v>304.50966853676471</v>
      </c>
      <c r="AI30" s="228">
        <v>308.97633146323528</v>
      </c>
      <c r="AJ30" s="228">
        <v>338.04600000000005</v>
      </c>
      <c r="AK30" s="228">
        <v>392.51716319642856</v>
      </c>
      <c r="AL30" s="304">
        <f>SUM(AH30:AK30)</f>
        <v>1344.0491631964287</v>
      </c>
      <c r="AM30" s="228">
        <v>386.11439981722691</v>
      </c>
      <c r="AN30" s="228">
        <v>215.04460018277308</v>
      </c>
      <c r="AO30" s="335">
        <v>133.12099999999998</v>
      </c>
      <c r="AP30" s="335">
        <v>667.30383840935929</v>
      </c>
      <c r="AQ30" s="304">
        <f>SUM(AM30:AP30)</f>
        <v>1401.5838384093593</v>
      </c>
      <c r="AR30" s="228">
        <v>793.53748396638696</v>
      </c>
      <c r="AS30" s="228">
        <v>742.06151603361297</v>
      </c>
      <c r="AT30" s="228">
        <v>765.40100000000018</v>
      </c>
      <c r="AU30" s="228">
        <v>807.23450280252121</v>
      </c>
      <c r="AV30" s="304">
        <f t="shared" ref="AV30:AV31" si="55">SUM(AR30:AU30)</f>
        <v>3108.2345028025211</v>
      </c>
      <c r="AW30" s="228">
        <v>780</v>
      </c>
      <c r="AX30" s="228">
        <v>759.06527996219006</v>
      </c>
      <c r="AY30" s="228">
        <v>766.93472003780994</v>
      </c>
      <c r="AZ30" s="204">
        <v>578.74513548319374</v>
      </c>
      <c r="BA30" s="304">
        <f t="shared" si="54"/>
        <v>2884.7451354831937</v>
      </c>
      <c r="BB30" s="204">
        <v>760.697</v>
      </c>
      <c r="BC30" s="228">
        <v>756.26599999999996</v>
      </c>
    </row>
    <row r="31" spans="1:55">
      <c r="B31" s="46" t="s">
        <v>147</v>
      </c>
      <c r="C31" s="89" t="s">
        <v>135</v>
      </c>
      <c r="D31" s="100">
        <v>276.61700000000002</v>
      </c>
      <c r="E31" s="100">
        <v>259.86399999999998</v>
      </c>
      <c r="F31" s="100">
        <v>258.05500000000001</v>
      </c>
      <c r="G31" s="100">
        <v>285.04399999999998</v>
      </c>
      <c r="H31" s="135">
        <f>SUM(D31:G31)</f>
        <v>1079.58</v>
      </c>
      <c r="I31" s="136">
        <v>281.93539999999996</v>
      </c>
      <c r="J31" s="136">
        <v>203.11680000000001</v>
      </c>
      <c r="K31" s="136">
        <v>272.10000000000002</v>
      </c>
      <c r="L31" s="136">
        <v>289.49710000000005</v>
      </c>
      <c r="M31" s="135">
        <f>SUM(I31:L31)</f>
        <v>1046.6493</v>
      </c>
      <c r="N31" s="136">
        <v>289.11489999999998</v>
      </c>
      <c r="O31" s="136">
        <v>276.63390000000004</v>
      </c>
      <c r="P31" s="136">
        <v>274.66840000000002</v>
      </c>
      <c r="Q31" s="136">
        <v>284.28149999999999</v>
      </c>
      <c r="R31" s="135">
        <f>SUM(N31:Q31)</f>
        <v>1124.6987000000001</v>
      </c>
      <c r="S31" s="101">
        <v>284.696782546007</v>
      </c>
      <c r="T31" s="175">
        <v>280.43316117000006</v>
      </c>
      <c r="U31" s="175">
        <v>262</v>
      </c>
      <c r="V31" s="131">
        <v>267.87005628399288</v>
      </c>
      <c r="W31" s="130">
        <f t="shared" si="51"/>
        <v>1095</v>
      </c>
      <c r="X31" s="131">
        <v>270.608</v>
      </c>
      <c r="Y31" s="131">
        <v>263.94630000000006</v>
      </c>
      <c r="Z31" s="131">
        <v>225.34023006000001</v>
      </c>
      <c r="AA31" s="228">
        <v>254.77930268999998</v>
      </c>
      <c r="AB31" s="245">
        <f t="shared" si="52"/>
        <v>1014.6738327500001</v>
      </c>
      <c r="AC31" s="228">
        <v>284.54517459879997</v>
      </c>
      <c r="AD31" s="228">
        <v>277.79807185919998</v>
      </c>
      <c r="AE31" s="228">
        <v>253.90621660172002</v>
      </c>
      <c r="AF31" s="228">
        <v>277.86060599939992</v>
      </c>
      <c r="AG31" s="245">
        <f t="shared" si="53"/>
        <v>1094.11006905912</v>
      </c>
      <c r="AH31" s="228">
        <v>279.32743948799998</v>
      </c>
      <c r="AI31" s="228">
        <v>259.70199215399998</v>
      </c>
      <c r="AJ31" s="228">
        <v>228.77913723180006</v>
      </c>
      <c r="AK31" s="228">
        <v>265.99761490984008</v>
      </c>
      <c r="AL31" s="304">
        <f>SUM(AH31:AK31)</f>
        <v>1033.8061837836401</v>
      </c>
      <c r="AM31" s="228">
        <v>284.80668680799999</v>
      </c>
      <c r="AN31" s="228">
        <v>263.80663160527001</v>
      </c>
      <c r="AO31" s="335">
        <v>219.18859877720001</v>
      </c>
      <c r="AP31" s="335">
        <v>245.64783774919999</v>
      </c>
      <c r="AQ31" s="304">
        <f t="shared" ref="AQ31" si="56">SUM(AM31:AP31)</f>
        <v>1013.44975493967</v>
      </c>
      <c r="AR31" s="228">
        <v>281</v>
      </c>
      <c r="AS31" s="228">
        <v>268</v>
      </c>
      <c r="AT31" s="228">
        <v>255.5512742218001</v>
      </c>
      <c r="AU31" s="228">
        <v>281.24872577819986</v>
      </c>
      <c r="AV31" s="304">
        <f t="shared" si="55"/>
        <v>1085.8</v>
      </c>
      <c r="AW31" s="228">
        <v>290.7</v>
      </c>
      <c r="AX31" s="228">
        <v>256.64618115440004</v>
      </c>
      <c r="AY31" s="228">
        <v>250.46176844560006</v>
      </c>
      <c r="AZ31" s="204">
        <v>299.03815040000018</v>
      </c>
      <c r="BA31" s="304">
        <f t="shared" si="54"/>
        <v>1096.8461000000002</v>
      </c>
      <c r="BB31" s="204">
        <v>295.85746829999999</v>
      </c>
      <c r="BC31" s="228">
        <v>276.8196466</v>
      </c>
    </row>
    <row r="32" spans="1:55">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228"/>
      <c r="AB32" s="228"/>
      <c r="AC32" s="228"/>
      <c r="AD32" s="228"/>
      <c r="AE32" s="228"/>
      <c r="AF32" s="228"/>
      <c r="AG32" s="228"/>
      <c r="AL32" s="135"/>
      <c r="AQ32" s="135"/>
      <c r="AT32" s="228"/>
      <c r="AZ32" s="204"/>
      <c r="BB32" s="204"/>
      <c r="BC32" s="393"/>
    </row>
    <row r="33" spans="2:55">
      <c r="B33" s="85" t="s">
        <v>148</v>
      </c>
      <c r="C33" s="91" t="s">
        <v>135</v>
      </c>
      <c r="D33" s="139">
        <f t="shared" ref="D33:AQ33" si="57">SUM(D29:D31)</f>
        <v>1695.2639999999999</v>
      </c>
      <c r="E33" s="139">
        <f t="shared" si="57"/>
        <v>1654.2719999999999</v>
      </c>
      <c r="F33" s="139">
        <f t="shared" si="57"/>
        <v>1502.154</v>
      </c>
      <c r="G33" s="139">
        <f t="shared" si="57"/>
        <v>1659.4079999999999</v>
      </c>
      <c r="H33" s="139">
        <f t="shared" si="57"/>
        <v>6511.098</v>
      </c>
      <c r="I33" s="139">
        <f t="shared" si="57"/>
        <v>1756.0508</v>
      </c>
      <c r="J33" s="139">
        <f t="shared" si="57"/>
        <v>1606.5337999999999</v>
      </c>
      <c r="K33" s="139">
        <f t="shared" si="57"/>
        <v>1403.7000000000003</v>
      </c>
      <c r="L33" s="139">
        <f t="shared" si="57"/>
        <v>1870.6872506523105</v>
      </c>
      <c r="M33" s="139">
        <f t="shared" si="57"/>
        <v>6636.9718506523104</v>
      </c>
      <c r="N33" s="139">
        <f t="shared" si="57"/>
        <v>1881.4525904233194</v>
      </c>
      <c r="O33" s="139">
        <f t="shared" si="57"/>
        <v>1893.5579434873951</v>
      </c>
      <c r="P33" s="139">
        <f t="shared" si="57"/>
        <v>1832.8633693613451</v>
      </c>
      <c r="Q33" s="139">
        <f t="shared" si="57"/>
        <v>1942.1137509653363</v>
      </c>
      <c r="R33" s="139">
        <f t="shared" si="57"/>
        <v>7549.9876542373959</v>
      </c>
      <c r="S33" s="139">
        <f t="shared" si="57"/>
        <v>2008.042646277099</v>
      </c>
      <c r="T33" s="139">
        <f t="shared" si="57"/>
        <v>2016.2201611700002</v>
      </c>
      <c r="U33" s="139">
        <f t="shared" si="57"/>
        <v>1883</v>
      </c>
      <c r="V33" s="139">
        <f t="shared" si="57"/>
        <v>2005.737192552901</v>
      </c>
      <c r="W33" s="139">
        <f t="shared" si="57"/>
        <v>7913</v>
      </c>
      <c r="X33" s="251">
        <f t="shared" si="57"/>
        <v>2088.4690000000001</v>
      </c>
      <c r="Y33" s="251">
        <f t="shared" si="57"/>
        <v>1910.3307668109244</v>
      </c>
      <c r="Z33" s="251">
        <f t="shared" si="57"/>
        <v>1993.2950211408825</v>
      </c>
      <c r="AA33" s="251">
        <f t="shared" si="57"/>
        <v>2150.2182126899997</v>
      </c>
      <c r="AB33" s="139">
        <f t="shared" si="57"/>
        <v>8142.3130006418069</v>
      </c>
      <c r="AC33" s="251">
        <f t="shared" si="57"/>
        <v>2184.1791745987998</v>
      </c>
      <c r="AD33" s="251">
        <f t="shared" si="57"/>
        <v>1903.55648903524</v>
      </c>
      <c r="AE33" s="251">
        <f t="shared" si="57"/>
        <v>1715.1745175191675</v>
      </c>
      <c r="AF33" s="251">
        <f t="shared" si="57"/>
        <v>1836.2441817826621</v>
      </c>
      <c r="AG33" s="139">
        <f t="shared" si="57"/>
        <v>7639.1543629358703</v>
      </c>
      <c r="AH33" s="251">
        <f t="shared" si="57"/>
        <v>1915.0749320247646</v>
      </c>
      <c r="AI33" s="251">
        <f t="shared" si="57"/>
        <v>1944.8846996172351</v>
      </c>
      <c r="AJ33" s="251">
        <f t="shared" si="57"/>
        <v>1645.3809372318001</v>
      </c>
      <c r="AK33" s="251">
        <f t="shared" si="57"/>
        <v>2183.1427832471791</v>
      </c>
      <c r="AL33" s="139">
        <f t="shared" si="57"/>
        <v>7688.4833521209794</v>
      </c>
      <c r="AM33" s="139">
        <f t="shared" si="57"/>
        <v>2127.9258866252271</v>
      </c>
      <c r="AN33" s="139">
        <f t="shared" si="57"/>
        <v>1888.9023317880428</v>
      </c>
      <c r="AO33" s="139">
        <f t="shared" si="57"/>
        <v>1787.4095307771997</v>
      </c>
      <c r="AP33" s="139">
        <f t="shared" si="57"/>
        <v>2446.4903761585597</v>
      </c>
      <c r="AQ33" s="139">
        <f t="shared" si="57"/>
        <v>8250.7281253490291</v>
      </c>
      <c r="AR33" s="139">
        <f>SUM(AR29:AR31)</f>
        <v>2543.5374839663868</v>
      </c>
      <c r="AS33" s="139">
        <f t="shared" ref="AS33:AV33" si="58">SUM(AS29:AS31)</f>
        <v>2522.4545160336129</v>
      </c>
      <c r="AT33" s="139">
        <f t="shared" si="58"/>
        <v>2378.5592742218005</v>
      </c>
      <c r="AU33" s="139">
        <f t="shared" si="58"/>
        <v>2528.1462285807206</v>
      </c>
      <c r="AV33" s="139">
        <f t="shared" si="58"/>
        <v>9972.697502802519</v>
      </c>
      <c r="AW33" s="139">
        <f>SUM(AW29:AW31)</f>
        <v>2570.6849999999995</v>
      </c>
      <c r="AX33" s="139">
        <f>SUM(AX29:AX31)</f>
        <v>2387.5247671165907</v>
      </c>
      <c r="AY33" s="139">
        <f>SUM(AY29:AY31)</f>
        <v>2441.8980674970048</v>
      </c>
      <c r="AZ33" s="139">
        <f>SUM(AZ29:AZ31)</f>
        <v>2143.5864008695985</v>
      </c>
      <c r="BA33" s="139">
        <f>SUM(BA29:BA31)</f>
        <v>9543.6942354831936</v>
      </c>
      <c r="BB33" s="385">
        <f t="shared" ref="BB33:BC33" si="59">SUM(BB29:BB31)</f>
        <v>2930.2100103000002</v>
      </c>
      <c r="BC33" s="139">
        <f t="shared" si="59"/>
        <v>3051.8614665999999</v>
      </c>
    </row>
    <row r="34" spans="2:55">
      <c r="B34" s="49"/>
      <c r="C34" s="90"/>
      <c r="D34" s="137"/>
      <c r="E34" s="137"/>
      <c r="F34" s="137"/>
      <c r="G34" s="137"/>
      <c r="H34" s="135"/>
      <c r="I34" s="136"/>
      <c r="J34" s="136"/>
      <c r="K34" s="136"/>
      <c r="L34" s="136"/>
      <c r="M34" s="135"/>
      <c r="N34" s="136"/>
      <c r="O34" s="136"/>
      <c r="P34" s="136"/>
      <c r="Q34" s="136"/>
      <c r="R34" s="135"/>
      <c r="S34" s="138"/>
      <c r="T34" s="138"/>
      <c r="U34" s="138"/>
      <c r="V34" s="136"/>
      <c r="W34" s="135"/>
      <c r="X34" s="136"/>
      <c r="Y34" s="136"/>
      <c r="Z34" s="136"/>
      <c r="AA34" s="136"/>
      <c r="AB34" s="136"/>
      <c r="AC34" s="136"/>
      <c r="AD34" s="136"/>
      <c r="AE34" s="136"/>
      <c r="AF34" s="136"/>
      <c r="AG34" s="136"/>
      <c r="AK34" s="136"/>
      <c r="AL34" s="135"/>
      <c r="AQ34" s="135"/>
      <c r="AT34" s="228"/>
      <c r="AZ34" s="204"/>
      <c r="BB34" s="204"/>
      <c r="BC34" s="204"/>
    </row>
    <row r="35" spans="2:55" ht="13.5" thickBot="1">
      <c r="B35" s="53" t="s">
        <v>149</v>
      </c>
      <c r="C35" s="92" t="s">
        <v>135</v>
      </c>
      <c r="D35" s="140">
        <f t="shared" ref="D35:AQ35" si="60">SUM(D26,D33)</f>
        <v>5678.03</v>
      </c>
      <c r="E35" s="140">
        <f t="shared" si="60"/>
        <v>5693.3969999999999</v>
      </c>
      <c r="F35" s="140">
        <f t="shared" si="60"/>
        <v>5586.6909999999998</v>
      </c>
      <c r="G35" s="140">
        <f t="shared" si="60"/>
        <v>5711.067</v>
      </c>
      <c r="H35" s="141">
        <f t="shared" si="60"/>
        <v>22669.184999999998</v>
      </c>
      <c r="I35" s="141">
        <f t="shared" si="60"/>
        <v>5745.9320200000002</v>
      </c>
      <c r="J35" s="141">
        <f t="shared" si="60"/>
        <v>5579.3066499999995</v>
      </c>
      <c r="K35" s="141">
        <f t="shared" si="60"/>
        <v>5418.7829999999994</v>
      </c>
      <c r="L35" s="141">
        <f t="shared" si="60"/>
        <v>5895.0675656523117</v>
      </c>
      <c r="M35" s="141">
        <f t="shared" si="60"/>
        <v>22639.089235652311</v>
      </c>
      <c r="N35" s="141">
        <f t="shared" si="60"/>
        <v>5761.2230124233192</v>
      </c>
      <c r="O35" s="141">
        <f t="shared" si="60"/>
        <v>5856.1899264873946</v>
      </c>
      <c r="P35" s="141">
        <f t="shared" si="60"/>
        <v>5827.8450648613452</v>
      </c>
      <c r="Q35" s="141">
        <f t="shared" si="60"/>
        <v>5916.8986434653361</v>
      </c>
      <c r="R35" s="141">
        <f t="shared" si="60"/>
        <v>23362.156647237396</v>
      </c>
      <c r="S35" s="141">
        <f t="shared" si="60"/>
        <v>5861.9916462770989</v>
      </c>
      <c r="T35" s="141">
        <f t="shared" si="60"/>
        <v>5906.7870841700005</v>
      </c>
      <c r="U35" s="141">
        <f t="shared" si="60"/>
        <v>5873</v>
      </c>
      <c r="V35" s="141">
        <f t="shared" si="60"/>
        <v>5964.3212695529019</v>
      </c>
      <c r="W35" s="141">
        <f t="shared" si="60"/>
        <v>23606.1</v>
      </c>
      <c r="X35" s="140">
        <f t="shared" si="60"/>
        <v>5939.0300000000007</v>
      </c>
      <c r="Y35" s="140">
        <f t="shared" si="60"/>
        <v>5765.2475268109238</v>
      </c>
      <c r="Z35" s="140">
        <f t="shared" si="60"/>
        <v>5888.8620361408821</v>
      </c>
      <c r="AA35" s="140">
        <f t="shared" si="60"/>
        <v>6024.8337616899998</v>
      </c>
      <c r="AB35" s="141">
        <f t="shared" si="60"/>
        <v>23617.973324641807</v>
      </c>
      <c r="AC35" s="140">
        <f t="shared" si="60"/>
        <v>5928.6046745988006</v>
      </c>
      <c r="AD35" s="140">
        <f t="shared" si="60"/>
        <v>5416.0174942280655</v>
      </c>
      <c r="AE35" s="140">
        <f t="shared" si="60"/>
        <v>5078.7280809323665</v>
      </c>
      <c r="AF35" s="140">
        <f t="shared" si="60"/>
        <v>5328.4865501766362</v>
      </c>
      <c r="AG35" s="141">
        <f t="shared" si="60"/>
        <v>21751.836799935871</v>
      </c>
      <c r="AH35" s="140">
        <f t="shared" si="60"/>
        <v>5317.9439474247638</v>
      </c>
      <c r="AI35" s="140">
        <f t="shared" si="60"/>
        <v>5420.0624242172344</v>
      </c>
      <c r="AJ35" s="140">
        <f t="shared" si="60"/>
        <v>5184.7264372318004</v>
      </c>
      <c r="AK35" s="140">
        <f t="shared" si="60"/>
        <v>5728.4224182471771</v>
      </c>
      <c r="AL35" s="141">
        <f t="shared" si="60"/>
        <v>21651.15522712098</v>
      </c>
      <c r="AM35" s="141">
        <f t="shared" si="60"/>
        <v>5483.5448366252276</v>
      </c>
      <c r="AN35" s="141">
        <f t="shared" si="60"/>
        <v>5290.5239895285331</v>
      </c>
      <c r="AO35" s="141">
        <f t="shared" si="60"/>
        <v>5286.5566569607408</v>
      </c>
      <c r="AP35" s="141">
        <f t="shared" si="60"/>
        <v>5951.5752772718188</v>
      </c>
      <c r="AQ35" s="141">
        <f t="shared" si="60"/>
        <v>22012.200760386317</v>
      </c>
      <c r="AR35" s="141">
        <f>SUM(AR26,AR33)</f>
        <v>5960.8190724033066</v>
      </c>
      <c r="AS35" s="141">
        <f t="shared" ref="AS35:AX35" si="61">SUM(AS26,AS33)</f>
        <v>5899.3609275966928</v>
      </c>
      <c r="AT35" s="141">
        <f t="shared" si="61"/>
        <v>5647.3662742218012</v>
      </c>
      <c r="AU35" s="141">
        <f t="shared" si="61"/>
        <v>6024.0835285807207</v>
      </c>
      <c r="AV35" s="141">
        <f t="shared" si="61"/>
        <v>23531.629802802519</v>
      </c>
      <c r="AW35" s="141">
        <f t="shared" si="61"/>
        <v>6064.27</v>
      </c>
      <c r="AX35" s="141">
        <f t="shared" si="61"/>
        <v>5924.7597671165913</v>
      </c>
      <c r="AY35" s="141">
        <f t="shared" ref="AY35:BC35" si="62">SUM(AY26,AY33)</f>
        <v>6058.1149174970051</v>
      </c>
      <c r="AZ35" s="141">
        <f t="shared" si="62"/>
        <v>5790.2847545105178</v>
      </c>
      <c r="BA35" s="141">
        <f t="shared" si="62"/>
        <v>23837.429439124113</v>
      </c>
      <c r="BB35" s="386">
        <f t="shared" si="62"/>
        <v>6416.7281729999995</v>
      </c>
      <c r="BC35" s="141">
        <f t="shared" si="62"/>
        <v>6625.8857845000002</v>
      </c>
    </row>
    <row r="36" spans="2:55">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8"/>
      <c r="AB36" s="228"/>
      <c r="AC36" s="228"/>
      <c r="AD36" s="228"/>
      <c r="AE36" s="228"/>
      <c r="AF36" s="228"/>
      <c r="AG36" s="228"/>
      <c r="AT36" s="228"/>
      <c r="AZ36" s="204"/>
    </row>
    <row r="37" spans="2:55">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8"/>
      <c r="AB37" s="228"/>
      <c r="AC37" s="228"/>
      <c r="AD37" s="228"/>
      <c r="AE37" s="228"/>
      <c r="AF37" s="228"/>
      <c r="AG37" s="228"/>
      <c r="AT37" s="228"/>
      <c r="AZ37" s="204"/>
    </row>
    <row r="38" spans="2:55">
      <c r="B38" s="49"/>
      <c r="C38" s="90"/>
      <c r="D38" s="51"/>
      <c r="E38" s="51"/>
      <c r="F38" s="51"/>
      <c r="G38" s="51"/>
      <c r="H38" s="52"/>
      <c r="I38" s="51"/>
      <c r="J38" s="51"/>
      <c r="K38" s="51"/>
      <c r="L38" s="51"/>
      <c r="M38" s="52"/>
      <c r="N38" s="51"/>
      <c r="O38" s="51"/>
      <c r="P38" s="51"/>
      <c r="Q38" s="51"/>
      <c r="R38" s="52"/>
      <c r="S38" s="51"/>
      <c r="T38" s="51"/>
      <c r="U38" s="51"/>
      <c r="V38" s="51"/>
      <c r="W38" s="52"/>
      <c r="X38" s="51"/>
      <c r="Y38" s="51"/>
      <c r="Z38" s="51"/>
      <c r="AA38" s="228"/>
      <c r="AB38" s="228"/>
      <c r="AC38" s="228"/>
      <c r="AD38" s="228"/>
      <c r="AE38" s="228"/>
      <c r="AF38" s="228"/>
      <c r="AG38" s="228"/>
      <c r="AT38" s="228"/>
      <c r="AZ38" s="204"/>
    </row>
    <row r="39" spans="2:55">
      <c r="B39" s="49"/>
      <c r="C39" s="90"/>
      <c r="D39" s="51"/>
      <c r="E39" s="51"/>
      <c r="F39" s="51"/>
      <c r="G39" s="51"/>
      <c r="H39" s="52"/>
      <c r="I39" s="51"/>
      <c r="J39" s="51"/>
      <c r="K39" s="51"/>
      <c r="L39" s="51"/>
      <c r="M39" s="52"/>
      <c r="N39" s="51"/>
      <c r="O39" s="51"/>
      <c r="P39" s="51"/>
      <c r="Q39" s="51"/>
      <c r="R39" s="52"/>
      <c r="S39" s="51"/>
      <c r="T39" s="51"/>
      <c r="U39" s="51"/>
      <c r="V39" s="51"/>
      <c r="W39" s="52"/>
      <c r="X39" s="51"/>
      <c r="Y39" s="51"/>
      <c r="Z39" s="51"/>
      <c r="AA39" s="228"/>
      <c r="AB39" s="228"/>
      <c r="AC39" s="228"/>
      <c r="AD39" s="228"/>
      <c r="AE39" s="228"/>
      <c r="AF39" s="228"/>
      <c r="AG39" s="228"/>
      <c r="AT39" s="228"/>
      <c r="AZ39" s="204"/>
    </row>
    <row r="40" spans="2:55">
      <c r="B40" s="45" t="s">
        <v>138</v>
      </c>
      <c r="C40" s="88"/>
      <c r="D40" s="83" t="s">
        <v>194</v>
      </c>
      <c r="E40" s="83" t="s">
        <v>195</v>
      </c>
      <c r="F40" s="83" t="s">
        <v>196</v>
      </c>
      <c r="G40" s="83" t="s">
        <v>197</v>
      </c>
      <c r="H40" s="84">
        <v>2015</v>
      </c>
      <c r="I40" s="83" t="s">
        <v>198</v>
      </c>
      <c r="J40" s="83" t="s">
        <v>199</v>
      </c>
      <c r="K40" s="83" t="s">
        <v>200</v>
      </c>
      <c r="L40" s="83" t="s">
        <v>201</v>
      </c>
      <c r="M40" s="84">
        <v>2016</v>
      </c>
      <c r="N40" s="83" t="s">
        <v>202</v>
      </c>
      <c r="O40" s="83" t="s">
        <v>203</v>
      </c>
      <c r="P40" s="83" t="s">
        <v>204</v>
      </c>
      <c r="Q40" s="83" t="s">
        <v>205</v>
      </c>
      <c r="R40" s="84">
        <v>2017</v>
      </c>
      <c r="S40" s="83" t="s">
        <v>10</v>
      </c>
      <c r="T40" s="83" t="s">
        <v>193</v>
      </c>
      <c r="U40" s="83" t="s">
        <v>207</v>
      </c>
      <c r="V40" s="83" t="s">
        <v>215</v>
      </c>
      <c r="W40" s="84">
        <v>2018</v>
      </c>
      <c r="X40" s="83" t="s">
        <v>219</v>
      </c>
      <c r="Y40" s="83" t="s">
        <v>224</v>
      </c>
      <c r="Z40" s="83" t="s">
        <v>225</v>
      </c>
      <c r="AA40" s="214" t="s">
        <v>233</v>
      </c>
      <c r="AB40" s="84">
        <v>2019</v>
      </c>
      <c r="AC40" s="83" t="s">
        <v>304</v>
      </c>
      <c r="AD40" s="83" t="s">
        <v>321</v>
      </c>
      <c r="AE40" s="83" t="s">
        <v>325</v>
      </c>
      <c r="AF40" s="83" t="s">
        <v>332</v>
      </c>
      <c r="AG40" s="84">
        <v>2020</v>
      </c>
      <c r="AH40" s="83" t="s">
        <v>351</v>
      </c>
      <c r="AI40" s="83" t="s">
        <v>352</v>
      </c>
      <c r="AJ40" s="83" t="s">
        <v>356</v>
      </c>
      <c r="AK40" s="83" t="s">
        <v>357</v>
      </c>
      <c r="AL40" s="84">
        <v>2021</v>
      </c>
      <c r="AM40" s="83" t="s">
        <v>359</v>
      </c>
      <c r="AN40" s="83" t="s">
        <v>362</v>
      </c>
      <c r="AO40" s="83" t="s">
        <v>363</v>
      </c>
      <c r="AP40" s="83" t="s">
        <v>369</v>
      </c>
      <c r="AQ40" s="334">
        <v>2022</v>
      </c>
      <c r="AR40" s="83" t="s">
        <v>370</v>
      </c>
      <c r="AS40" s="83" t="s">
        <v>376</v>
      </c>
      <c r="AT40" s="83" t="s">
        <v>379</v>
      </c>
      <c r="AU40" s="83" t="s">
        <v>382</v>
      </c>
      <c r="AV40" s="84">
        <v>2023</v>
      </c>
      <c r="AW40" s="83" t="s">
        <v>390</v>
      </c>
      <c r="AX40" s="83" t="s">
        <v>394</v>
      </c>
      <c r="AY40" s="83" t="s">
        <v>429</v>
      </c>
      <c r="AZ40" s="83" t="s">
        <v>432</v>
      </c>
      <c r="BA40" s="334">
        <v>2024</v>
      </c>
      <c r="BB40" s="83" t="s">
        <v>433</v>
      </c>
      <c r="BC40" s="83" t="s">
        <v>441</v>
      </c>
    </row>
    <row r="41" spans="2:55">
      <c r="B41" s="46"/>
      <c r="C41" s="89"/>
      <c r="D41" s="46"/>
      <c r="E41" s="46"/>
      <c r="F41" s="46"/>
      <c r="G41" s="46"/>
      <c r="H41" s="48"/>
      <c r="I41" s="47"/>
      <c r="J41" s="47"/>
      <c r="K41" s="47"/>
      <c r="L41" s="47"/>
      <c r="M41" s="48"/>
      <c r="N41" s="47"/>
      <c r="O41" s="47"/>
      <c r="P41" s="47"/>
      <c r="Q41" s="47"/>
      <c r="R41" s="48"/>
      <c r="V41" s="47"/>
      <c r="W41" s="48"/>
      <c r="X41" s="47"/>
      <c r="Y41" s="47"/>
      <c r="Z41" s="47"/>
      <c r="AA41" s="228"/>
      <c r="AB41" s="228"/>
      <c r="AC41" s="228"/>
      <c r="AD41" s="228"/>
      <c r="AE41" s="228"/>
      <c r="AF41" s="228"/>
      <c r="AG41" s="228"/>
      <c r="AT41" s="228"/>
      <c r="AZ41" s="204"/>
    </row>
    <row r="42" spans="2:55">
      <c r="B42" s="49" t="s">
        <v>151</v>
      </c>
      <c r="C42" s="90"/>
      <c r="D42" s="49"/>
      <c r="E42" s="49"/>
      <c r="F42" s="49"/>
      <c r="G42" s="49"/>
      <c r="H42" s="48"/>
      <c r="I42" s="48"/>
      <c r="J42" s="48"/>
      <c r="K42" s="48"/>
      <c r="L42" s="48"/>
      <c r="M42" s="48"/>
      <c r="N42" s="48"/>
      <c r="O42" s="48"/>
      <c r="P42" s="48"/>
      <c r="Q42" s="48"/>
      <c r="R42" s="48"/>
      <c r="V42" s="48"/>
      <c r="W42" s="48"/>
      <c r="X42" s="47"/>
      <c r="Y42" s="47"/>
      <c r="Z42" s="47"/>
      <c r="AA42" s="228"/>
      <c r="AB42" s="228"/>
      <c r="AC42" s="228"/>
      <c r="AD42" s="228"/>
      <c r="AE42" s="228"/>
      <c r="AF42" s="228"/>
      <c r="AG42" s="228"/>
      <c r="AT42" s="228"/>
      <c r="AZ42" s="204"/>
    </row>
    <row r="43" spans="2:55" s="11" customFormat="1">
      <c r="B43" s="50" t="s">
        <v>331</v>
      </c>
      <c r="C43" s="89" t="s">
        <v>136</v>
      </c>
      <c r="D43" s="143">
        <v>10192.922399999999</v>
      </c>
      <c r="E43" s="143">
        <v>10526.319199999998</v>
      </c>
      <c r="F43" s="143">
        <v>10609.987599999999</v>
      </c>
      <c r="G43" s="143">
        <v>10619.267199999998</v>
      </c>
      <c r="H43" s="135">
        <f>SUM(D43:G43)</f>
        <v>41948.496399999989</v>
      </c>
      <c r="I43" s="136">
        <v>10560.3292</v>
      </c>
      <c r="J43" s="136">
        <v>10599.7276</v>
      </c>
      <c r="K43" s="136">
        <v>10670.4</v>
      </c>
      <c r="L43" s="136">
        <v>10457.379600000002</v>
      </c>
      <c r="M43" s="135">
        <f>SUM(I43:L43)</f>
        <v>42287.8364</v>
      </c>
      <c r="N43" s="136">
        <v>10162.8112</v>
      </c>
      <c r="O43" s="136">
        <v>10414.1204</v>
      </c>
      <c r="P43" s="136">
        <v>10572.899600000001</v>
      </c>
      <c r="Q43" s="136">
        <v>10560.8992</v>
      </c>
      <c r="R43" s="135">
        <f>SUM(N43:Q43)</f>
        <v>41710.7304</v>
      </c>
      <c r="S43" s="136">
        <v>10276.955599999999</v>
      </c>
      <c r="T43" s="136">
        <v>10452.363599999999</v>
      </c>
      <c r="U43" s="136">
        <v>10488</v>
      </c>
      <c r="V43" s="136">
        <v>10488.440800000006</v>
      </c>
      <c r="W43" s="130">
        <f t="shared" ref="W43:AA52" si="63">SUM(S43:V43)</f>
        <v>41705.760000000002</v>
      </c>
      <c r="X43" s="131">
        <v>9833.2121100000004</v>
      </c>
      <c r="Y43" s="131">
        <v>10056.17085</v>
      </c>
      <c r="Z43" s="131">
        <v>10312.835850000001</v>
      </c>
      <c r="AA43" s="229">
        <v>10184.814240000002</v>
      </c>
      <c r="AB43" s="246">
        <f>SUM(X43:AA43)</f>
        <v>40387.033050000005</v>
      </c>
      <c r="AC43" s="229">
        <v>10103.483970000001</v>
      </c>
      <c r="AD43" s="229">
        <v>9751.4552700000004</v>
      </c>
      <c r="AE43" s="229">
        <v>9261.9987299999975</v>
      </c>
      <c r="AF43" s="292">
        <v>9542.2479900000035</v>
      </c>
      <c r="AG43" s="246">
        <f>SUM(AC43:AF43)</f>
        <v>38659.185960000003</v>
      </c>
      <c r="AH43" s="229">
        <v>9388.9069200000013</v>
      </c>
      <c r="AI43" s="228">
        <v>9616.2831899999983</v>
      </c>
      <c r="AJ43" s="292">
        <v>9828.7584300000017</v>
      </c>
      <c r="AK43" s="229">
        <v>9714.4449000000004</v>
      </c>
      <c r="AL43" s="305">
        <f>SUM(AH43:AK43)</f>
        <v>38548.39344</v>
      </c>
      <c r="AM43" s="229">
        <v>9038.2013100000004</v>
      </c>
      <c r="AN43" s="229">
        <v>9047.2821899999981</v>
      </c>
      <c r="AO43" s="229">
        <v>9422.2806000000037</v>
      </c>
      <c r="AP43" s="228">
        <v>9339.092219999995</v>
      </c>
      <c r="AQ43" s="304">
        <f>SUM(AM43:AP43)</f>
        <v>36846.856319999992</v>
      </c>
      <c r="AR43" s="229">
        <v>9076.6793700000017</v>
      </c>
      <c r="AS43" s="229">
        <v>8811.3022199999978</v>
      </c>
      <c r="AT43" s="228">
        <v>8319.9008100000028</v>
      </c>
      <c r="AU43" s="228">
        <v>9050.2175700000007</v>
      </c>
      <c r="AV43" s="304">
        <v>35258.099970000003</v>
      </c>
      <c r="AW43" s="229">
        <v>8910.9894600000007</v>
      </c>
      <c r="AX43" s="229">
        <v>9235.9128900000032</v>
      </c>
      <c r="AY43" s="229">
        <v>9394.8572099999983</v>
      </c>
      <c r="AZ43" s="377">
        <v>9313.6353899999995</v>
      </c>
      <c r="BA43" s="304">
        <f t="shared" ref="BA43:BA54" si="64">SUM(AW43:AZ43)</f>
        <v>36855.394950000002</v>
      </c>
      <c r="BB43" s="387">
        <v>8963.8624499999987</v>
      </c>
      <c r="BC43" s="377">
        <v>9315.6453300000012</v>
      </c>
    </row>
    <row r="44" spans="2:55" s="11" customFormat="1">
      <c r="B44" s="50" t="s">
        <v>139</v>
      </c>
      <c r="C44" s="89" t="s">
        <v>136</v>
      </c>
      <c r="D44" s="143">
        <v>5182.3715999999995</v>
      </c>
      <c r="E44" s="143">
        <v>5340.6795999999995</v>
      </c>
      <c r="F44" s="143">
        <v>5465.3955999999998</v>
      </c>
      <c r="G44" s="143">
        <v>5466.6571999999996</v>
      </c>
      <c r="H44" s="135">
        <f t="shared" ref="H44:H47" si="65">SUM(D44:G44)</f>
        <v>21455.103999999999</v>
      </c>
      <c r="I44" s="136">
        <v>5335.9295999999995</v>
      </c>
      <c r="J44" s="136">
        <v>5358.7523999999994</v>
      </c>
      <c r="K44" s="136">
        <v>5434</v>
      </c>
      <c r="L44" s="136">
        <v>5394.5787999999984</v>
      </c>
      <c r="M44" s="135">
        <f t="shared" ref="M44:M47" si="66">SUM(I44:L44)</f>
        <v>21523.260799999996</v>
      </c>
      <c r="N44" s="136">
        <v>5253.2491999999993</v>
      </c>
      <c r="O44" s="136">
        <v>5377.6916000000001</v>
      </c>
      <c r="P44" s="136">
        <v>5457.3243999999995</v>
      </c>
      <c r="Q44" s="136">
        <v>5495.8487999999998</v>
      </c>
      <c r="R44" s="135">
        <f t="shared" ref="R44:V52" si="67">SUM(N44:Q44)</f>
        <v>21584.114000000001</v>
      </c>
      <c r="S44" s="136">
        <v>5284.6904000000004</v>
      </c>
      <c r="T44" s="136">
        <v>5349.0167999999994</v>
      </c>
      <c r="U44" s="136">
        <v>5662</v>
      </c>
      <c r="V44" s="136">
        <v>5702.4927999999982</v>
      </c>
      <c r="W44" s="130">
        <f t="shared" si="63"/>
        <v>21998.199999999997</v>
      </c>
      <c r="X44" s="131">
        <v>5198.2899099999995</v>
      </c>
      <c r="Y44" s="131">
        <v>5194.2623299999996</v>
      </c>
      <c r="Z44" s="131">
        <v>5343.3845699999993</v>
      </c>
      <c r="AA44" s="229">
        <v>5344.9040000000005</v>
      </c>
      <c r="AB44" s="246">
        <f t="shared" ref="AB44:AB52" si="68">SUM(X44:AA44)</f>
        <v>21080.840810000002</v>
      </c>
      <c r="AC44" s="229">
        <v>5096.2699999999995</v>
      </c>
      <c r="AD44" s="229">
        <v>4739.0730899999999</v>
      </c>
      <c r="AE44" s="229">
        <v>4462.2532999999985</v>
      </c>
      <c r="AF44" s="292">
        <v>4609.0055200000006</v>
      </c>
      <c r="AG44" s="246">
        <f t="shared" ref="AG44:AG54" si="69">SUM(AC44:AF44)</f>
        <v>18906.601909999998</v>
      </c>
      <c r="AH44" s="229">
        <v>4323.6725599999991</v>
      </c>
      <c r="AI44" s="228">
        <v>4493.9214200000006</v>
      </c>
      <c r="AJ44" s="292">
        <v>4669.7827199999992</v>
      </c>
      <c r="AK44" s="229">
        <v>4849.3444499999978</v>
      </c>
      <c r="AL44" s="305">
        <f t="shared" ref="AL44:AL54" si="70">SUM(AH44:AK44)</f>
        <v>18336.721149999998</v>
      </c>
      <c r="AM44" s="229">
        <v>4580.3923000000004</v>
      </c>
      <c r="AN44" s="229">
        <v>4667.8754999999992</v>
      </c>
      <c r="AO44" s="229">
        <v>4774.5869000000002</v>
      </c>
      <c r="AP44" s="228">
        <v>4815.0143000000016</v>
      </c>
      <c r="AQ44" s="304">
        <f t="shared" ref="AQ44:AQ54" si="71">SUM(AM44:AP44)</f>
        <v>18837.869000000002</v>
      </c>
      <c r="AR44" s="229">
        <v>4800.8669</v>
      </c>
      <c r="AS44" s="229">
        <v>4871.8739999999989</v>
      </c>
      <c r="AT44" s="228">
        <v>5006.9458999999997</v>
      </c>
      <c r="AU44" s="228">
        <v>5189.9714999999987</v>
      </c>
      <c r="AV44" s="304">
        <v>19869.658299999999</v>
      </c>
      <c r="AW44" s="229">
        <v>4977.0086000000001</v>
      </c>
      <c r="AX44" s="229">
        <v>5033.9777999999997</v>
      </c>
      <c r="AY44" s="229">
        <v>5148.2738999999974</v>
      </c>
      <c r="AZ44" s="377">
        <v>5186.6869899999992</v>
      </c>
      <c r="BA44" s="304">
        <f t="shared" si="64"/>
        <v>20345.947289999996</v>
      </c>
      <c r="BB44" s="387">
        <v>4923.5202600000002</v>
      </c>
      <c r="BC44" s="377">
        <v>5077.208059999999</v>
      </c>
    </row>
    <row r="45" spans="2:55" s="11" customFormat="1">
      <c r="B45" s="50" t="s">
        <v>140</v>
      </c>
      <c r="C45" s="89" t="s">
        <v>136</v>
      </c>
      <c r="D45" s="143">
        <v>2021.4176</v>
      </c>
      <c r="E45" s="143">
        <v>2013.2399999999998</v>
      </c>
      <c r="F45" s="143">
        <v>2062.0244000000002</v>
      </c>
      <c r="G45" s="143">
        <v>2028.9795999999999</v>
      </c>
      <c r="H45" s="135">
        <f t="shared" si="65"/>
        <v>8125.6615999999995</v>
      </c>
      <c r="I45" s="136">
        <v>2017.4846</v>
      </c>
      <c r="J45" s="136">
        <v>1982.4105999999999</v>
      </c>
      <c r="K45" s="136">
        <v>2029.1999999999998</v>
      </c>
      <c r="L45" s="136">
        <v>2053.8392000000013</v>
      </c>
      <c r="M45" s="135">
        <f t="shared" si="66"/>
        <v>8082.934400000001</v>
      </c>
      <c r="N45" s="136">
        <v>1986.3132000000001</v>
      </c>
      <c r="O45" s="136">
        <v>2024.7501999999993</v>
      </c>
      <c r="P45" s="136">
        <v>2075.0812000000001</v>
      </c>
      <c r="Q45" s="136">
        <v>2050.1037999999999</v>
      </c>
      <c r="R45" s="135">
        <f t="shared" si="67"/>
        <v>8136.2483999999995</v>
      </c>
      <c r="S45" s="136">
        <v>2015.1324</v>
      </c>
      <c r="T45" s="136">
        <v>2058.6347999999998</v>
      </c>
      <c r="U45" s="136">
        <v>2074.7999999999997</v>
      </c>
      <c r="V45" s="136">
        <v>2067.0328000000004</v>
      </c>
      <c r="W45" s="130">
        <f t="shared" si="63"/>
        <v>8215.6</v>
      </c>
      <c r="X45" s="131">
        <v>1783.4998799999998</v>
      </c>
      <c r="Y45" s="131">
        <v>1802.09032</v>
      </c>
      <c r="Z45" s="131">
        <v>1816.96</v>
      </c>
      <c r="AA45" s="229">
        <v>1825.3768000000007</v>
      </c>
      <c r="AB45" s="246">
        <f t="shared" si="68"/>
        <v>7227.9270000000006</v>
      </c>
      <c r="AC45" s="229">
        <v>1796.9199999999998</v>
      </c>
      <c r="AD45" s="229">
        <v>1585.7954317616711</v>
      </c>
      <c r="AE45" s="229">
        <v>1613.8645825465758</v>
      </c>
      <c r="AF45" s="292">
        <v>1691.2422656917533</v>
      </c>
      <c r="AG45" s="246">
        <f t="shared" si="69"/>
        <v>6687.8222800000003</v>
      </c>
      <c r="AH45" s="229">
        <v>1658.41354</v>
      </c>
      <c r="AI45" s="228">
        <v>1757.3977799999996</v>
      </c>
      <c r="AJ45" s="292">
        <v>1795.1865400000006</v>
      </c>
      <c r="AK45" s="229">
        <v>1790.2733999999991</v>
      </c>
      <c r="AL45" s="305">
        <f t="shared" si="70"/>
        <v>7001.2712599999995</v>
      </c>
      <c r="AM45" s="229">
        <v>1736.86346</v>
      </c>
      <c r="AN45" s="229">
        <v>1796.9107138680729</v>
      </c>
      <c r="AO45" s="229">
        <v>1801.7442011342475</v>
      </c>
      <c r="AP45" s="228">
        <v>1818.0506057127764</v>
      </c>
      <c r="AQ45" s="304">
        <f t="shared" si="71"/>
        <v>7153.5689807150975</v>
      </c>
      <c r="AR45" s="229">
        <v>1772.7083138606251</v>
      </c>
      <c r="AS45" s="229">
        <v>1749.8828061393745</v>
      </c>
      <c r="AT45" s="228">
        <v>1564.5562000000007</v>
      </c>
      <c r="AU45" s="228">
        <v>1769.9595199999997</v>
      </c>
      <c r="AV45" s="304">
        <v>6857.1068399999995</v>
      </c>
      <c r="AW45" s="229">
        <v>1773.4731999999999</v>
      </c>
      <c r="AX45" s="229">
        <v>1782.7584000000002</v>
      </c>
      <c r="AY45" s="229">
        <v>1827.3073199999999</v>
      </c>
      <c r="AZ45" s="377">
        <v>1810.3402165014179</v>
      </c>
      <c r="BA45" s="304">
        <f t="shared" si="64"/>
        <v>7193.8791365014176</v>
      </c>
      <c r="BB45" s="387">
        <v>1766.7464399999999</v>
      </c>
      <c r="BC45" s="377">
        <v>1763.39976</v>
      </c>
    </row>
    <row r="46" spans="2:55" s="11" customFormat="1">
      <c r="B46" s="50" t="s">
        <v>216</v>
      </c>
      <c r="C46" s="89" t="s">
        <v>136</v>
      </c>
      <c r="D46" s="143">
        <v>2856.4285714285711</v>
      </c>
      <c r="E46" s="143">
        <v>2856.0857142857139</v>
      </c>
      <c r="F46" s="143">
        <v>2856.3028571428567</v>
      </c>
      <c r="G46" s="143">
        <v>2830.4285714285711</v>
      </c>
      <c r="H46" s="135">
        <f t="shared" si="65"/>
        <v>11399.245714285713</v>
      </c>
      <c r="I46" s="143">
        <v>2773.4033999999997</v>
      </c>
      <c r="J46" s="143">
        <v>2770.2987999999996</v>
      </c>
      <c r="K46" s="143">
        <v>2814.7028571428564</v>
      </c>
      <c r="L46" s="143">
        <v>2798.5203428571431</v>
      </c>
      <c r="M46" s="135">
        <f t="shared" si="66"/>
        <v>11156.9254</v>
      </c>
      <c r="N46" s="143">
        <v>2630.8463999999999</v>
      </c>
      <c r="O46" s="143">
        <v>2769.0257999999999</v>
      </c>
      <c r="P46" s="143">
        <v>2680.5940999999998</v>
      </c>
      <c r="Q46" s="143">
        <v>2559.5451000000003</v>
      </c>
      <c r="R46" s="135">
        <f t="shared" si="67"/>
        <v>10640.011399999999</v>
      </c>
      <c r="S46" s="136">
        <v>2559.9999999999995</v>
      </c>
      <c r="T46" s="136">
        <v>2495.0306</v>
      </c>
      <c r="U46" s="136">
        <v>2668.571428571428</v>
      </c>
      <c r="V46" s="136">
        <v>2566.7979714285716</v>
      </c>
      <c r="W46" s="130">
        <f t="shared" si="63"/>
        <v>10290.4</v>
      </c>
      <c r="X46" s="131">
        <v>2299.6925489999999</v>
      </c>
      <c r="Y46" s="131">
        <v>2077.7721811000001</v>
      </c>
      <c r="Z46" s="131">
        <v>1907.733905</v>
      </c>
      <c r="AA46" s="229">
        <v>1937.6403199999997</v>
      </c>
      <c r="AB46" s="246">
        <f t="shared" si="68"/>
        <v>8222.8389551</v>
      </c>
      <c r="AC46" s="229">
        <v>1646.6988999999999</v>
      </c>
      <c r="AD46" s="229">
        <v>1433.6622585207999</v>
      </c>
      <c r="AE46" s="229">
        <v>1342.8127467177494</v>
      </c>
      <c r="AF46" s="292">
        <v>1318.7839317614507</v>
      </c>
      <c r="AG46" s="246">
        <f t="shared" si="69"/>
        <v>5741.9578369999999</v>
      </c>
      <c r="AH46" s="229">
        <v>1400.8505719130999</v>
      </c>
      <c r="AI46" s="228">
        <v>1370.4513730368999</v>
      </c>
      <c r="AJ46" s="292">
        <v>1326.3642738500005</v>
      </c>
      <c r="AK46" s="229">
        <v>1267.8215434499996</v>
      </c>
      <c r="AL46" s="305">
        <f t="shared" si="70"/>
        <v>5365.4877622499998</v>
      </c>
      <c r="AM46" s="229">
        <v>1250.4204405</v>
      </c>
      <c r="AN46" s="229">
        <v>1205.6792326348</v>
      </c>
      <c r="AO46" s="229">
        <v>1186.8739939633499</v>
      </c>
      <c r="AP46" s="228">
        <v>1160.60715274735</v>
      </c>
      <c r="AQ46" s="304">
        <f t="shared" si="71"/>
        <v>4803.5808198454997</v>
      </c>
      <c r="AR46" s="229">
        <v>1124.9354861360002</v>
      </c>
      <c r="AS46" s="229">
        <v>1106.8879615639994</v>
      </c>
      <c r="AT46" s="228">
        <v>1091.5324574000001</v>
      </c>
      <c r="AU46" s="228">
        <v>1059.6027442</v>
      </c>
      <c r="AV46" s="304">
        <v>4382.9586492999997</v>
      </c>
      <c r="AW46" s="229">
        <v>994.03016019999995</v>
      </c>
      <c r="AX46" s="229">
        <v>960.62358700000004</v>
      </c>
      <c r="AY46" s="229">
        <v>942.20714279999993</v>
      </c>
      <c r="AZ46" s="377">
        <v>952.72572001144977</v>
      </c>
      <c r="BA46" s="304">
        <f t="shared" si="64"/>
        <v>3849.5866100114499</v>
      </c>
      <c r="BB46" s="387">
        <v>847.24873694999997</v>
      </c>
      <c r="BC46" s="377">
        <v>838.5684923</v>
      </c>
    </row>
    <row r="47" spans="2:55" s="11" customFormat="1">
      <c r="B47" s="50" t="s">
        <v>217</v>
      </c>
      <c r="C47" s="89" t="s">
        <v>136</v>
      </c>
      <c r="D47" s="143">
        <v>2842.7582285714284</v>
      </c>
      <c r="E47" s="143">
        <v>2718.5674857142858</v>
      </c>
      <c r="F47" s="143">
        <v>2767.3019428571429</v>
      </c>
      <c r="G47" s="143">
        <v>2679.4042285714286</v>
      </c>
      <c r="H47" s="135">
        <f t="shared" si="65"/>
        <v>11008.031885714285</v>
      </c>
      <c r="I47" s="143">
        <v>2460.5586720000001</v>
      </c>
      <c r="J47" s="143">
        <v>2368.1664600000004</v>
      </c>
      <c r="K47" s="143">
        <v>2300.7279428571428</v>
      </c>
      <c r="L47" s="143">
        <v>2258.7044511428571</v>
      </c>
      <c r="M47" s="135">
        <f t="shared" si="66"/>
        <v>9388.1575260000009</v>
      </c>
      <c r="N47" s="143">
        <v>2055.6583739999996</v>
      </c>
      <c r="O47" s="143">
        <v>2079.954624</v>
      </c>
      <c r="P47" s="143">
        <v>2026.7718569999997</v>
      </c>
      <c r="Q47" s="143">
        <v>2020.8203730000005</v>
      </c>
      <c r="R47" s="135">
        <f t="shared" si="67"/>
        <v>8183.2052279999998</v>
      </c>
      <c r="S47" s="136">
        <v>1901.2531999999999</v>
      </c>
      <c r="T47" s="136">
        <v>1883.9744880000001</v>
      </c>
      <c r="U47" s="136">
        <v>1952.2285714285713</v>
      </c>
      <c r="V47" s="136">
        <v>1847.343740571428</v>
      </c>
      <c r="W47" s="130">
        <f t="shared" si="63"/>
        <v>7584.7999999999993</v>
      </c>
      <c r="X47" s="131">
        <v>1765.2281940000003</v>
      </c>
      <c r="Y47" s="131">
        <v>1678.0605969600001</v>
      </c>
      <c r="Z47" s="131">
        <v>1595.6760000000002</v>
      </c>
      <c r="AA47" s="229">
        <v>1496.2455167100002</v>
      </c>
      <c r="AB47" s="246">
        <f t="shared" si="68"/>
        <v>6535.2103076700005</v>
      </c>
      <c r="AC47" s="229">
        <v>1371.0420000000001</v>
      </c>
      <c r="AD47" s="229">
        <v>1284.6463962760802</v>
      </c>
      <c r="AE47" s="229">
        <v>1221.06066772392</v>
      </c>
      <c r="AF47" s="292">
        <v>1242.1611472499999</v>
      </c>
      <c r="AG47" s="246">
        <f t="shared" si="69"/>
        <v>5118.9102112500004</v>
      </c>
      <c r="AH47" s="229">
        <v>1261.519830387</v>
      </c>
      <c r="AI47" s="228">
        <v>1158.359539653</v>
      </c>
      <c r="AJ47" s="292">
        <v>1124.0801549999999</v>
      </c>
      <c r="AK47" s="229">
        <v>1106.2111787100011</v>
      </c>
      <c r="AL47" s="305">
        <f t="shared" si="70"/>
        <v>4650.1707037500009</v>
      </c>
      <c r="AM47" s="229">
        <v>1068.2659647000003</v>
      </c>
      <c r="AN47" s="229">
        <v>1062.5581067824799</v>
      </c>
      <c r="AO47" s="229">
        <v>1081.0095048512103</v>
      </c>
      <c r="AP47" s="228">
        <v>1078.5092540696094</v>
      </c>
      <c r="AQ47" s="304">
        <f t="shared" si="71"/>
        <v>4290.3428304032996</v>
      </c>
      <c r="AR47" s="229">
        <v>1039.1070954231</v>
      </c>
      <c r="AS47" s="229">
        <v>1011.0732005769</v>
      </c>
      <c r="AT47" s="228">
        <v>984.21450600000026</v>
      </c>
      <c r="AU47" s="228">
        <v>947.99420999999984</v>
      </c>
      <c r="AV47" s="304">
        <v>3990.9096119999999</v>
      </c>
      <c r="AW47" s="229">
        <v>933.25357200000008</v>
      </c>
      <c r="AX47" s="229">
        <v>930.89878799999997</v>
      </c>
      <c r="AY47" s="229">
        <v>906.04962000000023</v>
      </c>
      <c r="AZ47" s="377">
        <v>882.24737269980005</v>
      </c>
      <c r="BA47" s="304">
        <f t="shared" si="64"/>
        <v>3652.4493526998003</v>
      </c>
      <c r="BB47" s="387">
        <v>796.90670771520001</v>
      </c>
      <c r="BC47" s="377">
        <v>798.74425411440006</v>
      </c>
    </row>
    <row r="48" spans="2:55" s="11" customFormat="1">
      <c r="B48" s="50" t="s">
        <v>361</v>
      </c>
      <c r="C48" s="89" t="s">
        <v>136</v>
      </c>
      <c r="D48" s="142">
        <v>34.8232</v>
      </c>
      <c r="E48" s="142">
        <v>31.965600000000002</v>
      </c>
      <c r="F48" s="142">
        <v>30.802799999999998</v>
      </c>
      <c r="G48" s="142">
        <v>43.707599999999999</v>
      </c>
      <c r="H48" s="135">
        <f>SUM(D48:G48)</f>
        <v>141.29919999999998</v>
      </c>
      <c r="I48" s="136">
        <v>45.250399999999999</v>
      </c>
      <c r="J48" s="136">
        <v>32.759799999999998</v>
      </c>
      <c r="K48" s="136">
        <v>38</v>
      </c>
      <c r="L48" s="136">
        <v>46.998399999999997</v>
      </c>
      <c r="M48" s="135">
        <f>SUM(I48:L48)</f>
        <v>163.0086</v>
      </c>
      <c r="N48" s="136">
        <v>46.330033199999995</v>
      </c>
      <c r="O48" s="136">
        <v>34.874446800000001</v>
      </c>
      <c r="P48" s="136">
        <v>29.073328799999999</v>
      </c>
      <c r="Q48" s="136">
        <v>46.661909999999999</v>
      </c>
      <c r="R48" s="135">
        <f t="shared" si="67"/>
        <v>156.93971879999998</v>
      </c>
      <c r="S48" s="136">
        <v>47.097200000000001</v>
      </c>
      <c r="T48" s="136">
        <v>37.038926799999956</v>
      </c>
      <c r="U48" s="136">
        <v>22.799999999999997</v>
      </c>
      <c r="V48" s="136">
        <v>37.463873200000045</v>
      </c>
      <c r="W48" s="130">
        <f t="shared" si="63"/>
        <v>144.4</v>
      </c>
      <c r="X48" s="131">
        <v>38.068400000000004</v>
      </c>
      <c r="Y48" s="131">
        <v>32.976399999999998</v>
      </c>
      <c r="Z48" s="131">
        <v>24.240313999999998</v>
      </c>
      <c r="AA48" s="228">
        <v>33.260746399999995</v>
      </c>
      <c r="AB48" s="246">
        <f t="shared" si="68"/>
        <v>128.54586040000001</v>
      </c>
      <c r="AC48" s="229">
        <v>38</v>
      </c>
      <c r="AD48" s="229">
        <v>25.84</v>
      </c>
      <c r="AE48" s="229">
        <v>22.343999999999998</v>
      </c>
      <c r="AF48" s="292">
        <v>29.063220799999996</v>
      </c>
      <c r="AG48" s="246">
        <f t="shared" si="69"/>
        <v>115.24722079999999</v>
      </c>
      <c r="AH48" s="229">
        <v>29.561096799999998</v>
      </c>
      <c r="AI48" s="228">
        <v>23.638903199999998</v>
      </c>
      <c r="AJ48" s="292">
        <v>22.070399999999996</v>
      </c>
      <c r="AK48" s="229">
        <v>11.270800000000007</v>
      </c>
      <c r="AL48" s="305">
        <f t="shared" si="70"/>
        <v>86.541200000000003</v>
      </c>
      <c r="AM48" s="229">
        <v>0</v>
      </c>
      <c r="AN48" s="229">
        <v>0</v>
      </c>
      <c r="AO48" s="229">
        <v>0</v>
      </c>
      <c r="AP48" s="229">
        <v>0</v>
      </c>
      <c r="AQ48" s="304">
        <f t="shared" si="71"/>
        <v>0</v>
      </c>
      <c r="AR48" s="229">
        <v>0</v>
      </c>
      <c r="AS48" s="229">
        <v>0</v>
      </c>
      <c r="AT48" s="228">
        <v>0</v>
      </c>
      <c r="AU48" s="229">
        <v>0</v>
      </c>
      <c r="AV48" s="304">
        <v>0</v>
      </c>
      <c r="AW48" s="304">
        <f t="shared" ref="AW48" si="72">SUM(AS48:AV48)</f>
        <v>0</v>
      </c>
      <c r="AX48" s="304">
        <v>0</v>
      </c>
      <c r="AY48" s="304">
        <v>0</v>
      </c>
      <c r="AZ48" s="377">
        <v>0</v>
      </c>
      <c r="BA48" s="304">
        <f t="shared" si="64"/>
        <v>0</v>
      </c>
      <c r="BB48" s="387"/>
      <c r="BC48" s="377">
        <v>0</v>
      </c>
    </row>
    <row r="49" spans="1:55">
      <c r="A49" s="11"/>
      <c r="B49" s="50" t="s">
        <v>141</v>
      </c>
      <c r="C49" s="89" t="s">
        <v>136</v>
      </c>
      <c r="D49" s="142">
        <v>5833.0835999999999</v>
      </c>
      <c r="E49" s="142">
        <v>5925.3475999999991</v>
      </c>
      <c r="F49" s="142">
        <v>6031.7172</v>
      </c>
      <c r="G49" s="142">
        <v>6048.5739999999996</v>
      </c>
      <c r="H49" s="135">
        <f>SUM(D49:G49)</f>
        <v>23838.722399999999</v>
      </c>
      <c r="I49" s="136">
        <v>5950.2147999999997</v>
      </c>
      <c r="J49" s="136">
        <v>5936.2954</v>
      </c>
      <c r="K49" s="136">
        <v>6026.7999999999993</v>
      </c>
      <c r="L49" s="136">
        <v>5988.3174000000017</v>
      </c>
      <c r="M49" s="135">
        <f t="shared" ref="M49:Q52" si="73">SUM(I49:L49)</f>
        <v>23901.6276</v>
      </c>
      <c r="N49" s="136">
        <v>5883.5969999999998</v>
      </c>
      <c r="O49" s="136">
        <v>6020.7655999999988</v>
      </c>
      <c r="P49" s="136">
        <v>6134.9328000000005</v>
      </c>
      <c r="Q49" s="136">
        <v>6113.0751999999993</v>
      </c>
      <c r="R49" s="135">
        <f t="shared" si="67"/>
        <v>24152.370599999998</v>
      </c>
      <c r="S49" s="136">
        <v>5968.8119999999999</v>
      </c>
      <c r="T49" s="136">
        <v>6037.0675999999994</v>
      </c>
      <c r="U49" s="136">
        <v>6125.5999999999995</v>
      </c>
      <c r="V49" s="136">
        <v>6089.7203999999992</v>
      </c>
      <c r="W49" s="130">
        <f t="shared" si="63"/>
        <v>24221.199999999997</v>
      </c>
      <c r="X49" s="131">
        <v>5659.9910399999999</v>
      </c>
      <c r="Y49" s="131">
        <v>5753.8400549999997</v>
      </c>
      <c r="Z49" s="131">
        <v>5901.3248250000006</v>
      </c>
      <c r="AA49" s="228">
        <v>5852.3198850000017</v>
      </c>
      <c r="AB49" s="246">
        <f t="shared" si="68"/>
        <v>23167.475805000002</v>
      </c>
      <c r="AC49" s="229">
        <v>5711.7000000000007</v>
      </c>
      <c r="AD49" s="229">
        <v>5324.1792300000006</v>
      </c>
      <c r="AE49" s="229">
        <v>5082.9611250000007</v>
      </c>
      <c r="AF49" s="292">
        <v>5404.4756099999977</v>
      </c>
      <c r="AG49" s="246">
        <f t="shared" si="69"/>
        <v>21523.315965000002</v>
      </c>
      <c r="AH49" s="229">
        <v>5145.5910000000003</v>
      </c>
      <c r="AI49" s="228">
        <v>5303.8267800000003</v>
      </c>
      <c r="AJ49" s="292">
        <v>5399.2483200000015</v>
      </c>
      <c r="AK49" s="229">
        <v>5435.6947499999969</v>
      </c>
      <c r="AL49" s="305">
        <f t="shared" si="70"/>
        <v>21284.360849999997</v>
      </c>
      <c r="AM49" s="229">
        <v>5207.7690000000002</v>
      </c>
      <c r="AN49" s="229">
        <v>5452.283985</v>
      </c>
      <c r="AO49" s="229">
        <v>5662.0443600000008</v>
      </c>
      <c r="AP49" s="228">
        <v>5720.3579249999984</v>
      </c>
      <c r="AQ49" s="304">
        <f t="shared" si="71"/>
        <v>22042.455269999999</v>
      </c>
      <c r="AR49" s="229">
        <v>5561.2075500000001</v>
      </c>
      <c r="AS49" s="229">
        <v>5561.4099899999992</v>
      </c>
      <c r="AT49" s="228">
        <v>5471.2446600000012</v>
      </c>
      <c r="AU49" s="228">
        <v>5641.6702200000027</v>
      </c>
      <c r="AV49" s="304">
        <v>22235.532420000003</v>
      </c>
      <c r="AW49" s="229">
        <v>5549.7913800000006</v>
      </c>
      <c r="AX49" s="229">
        <v>5510.3155800000004</v>
      </c>
      <c r="AY49" s="229">
        <v>5579.81034</v>
      </c>
      <c r="AZ49" s="377">
        <v>5663.8373999999976</v>
      </c>
      <c r="BA49" s="304">
        <f t="shared" si="64"/>
        <v>22303.754699999998</v>
      </c>
      <c r="BB49" s="387">
        <v>5447.6820900000002</v>
      </c>
      <c r="BC49" s="377">
        <v>5546.5595700000013</v>
      </c>
    </row>
    <row r="50" spans="1:55">
      <c r="A50" s="11"/>
      <c r="B50" s="50" t="s">
        <v>142</v>
      </c>
      <c r="C50" s="89" t="s">
        <v>136</v>
      </c>
      <c r="D50" s="142">
        <v>842.77160000000003</v>
      </c>
      <c r="E50" s="142">
        <v>824.93439999999998</v>
      </c>
      <c r="F50" s="142">
        <v>758.35079999999994</v>
      </c>
      <c r="G50" s="142">
        <v>618.9212</v>
      </c>
      <c r="H50" s="135">
        <f t="shared" ref="H50:L52" si="74">SUM(D50:G50)</f>
        <v>3044.9780000000001</v>
      </c>
      <c r="I50" s="136">
        <v>759.6694</v>
      </c>
      <c r="J50" s="136">
        <v>727.59739999999999</v>
      </c>
      <c r="K50" s="136">
        <v>706.8</v>
      </c>
      <c r="L50" s="136">
        <v>699.1733999999999</v>
      </c>
      <c r="M50" s="135">
        <f t="shared" si="73"/>
        <v>2893.2401999999993</v>
      </c>
      <c r="N50" s="136">
        <v>667.73979999999995</v>
      </c>
      <c r="O50" s="136">
        <v>664.72640000000001</v>
      </c>
      <c r="P50" s="136">
        <v>668.89120000000003</v>
      </c>
      <c r="Q50" s="136">
        <v>667.09759999999994</v>
      </c>
      <c r="R50" s="135">
        <f t="shared" si="67"/>
        <v>2668.4549999999999</v>
      </c>
      <c r="S50" s="136">
        <v>533.80119999999988</v>
      </c>
      <c r="T50" s="136">
        <v>540.00659999999993</v>
      </c>
      <c r="U50" s="136">
        <v>600.4</v>
      </c>
      <c r="V50" s="136">
        <v>575.39219999999989</v>
      </c>
      <c r="W50" s="130">
        <f t="shared" si="63"/>
        <v>2249.5999999999995</v>
      </c>
      <c r="X50" s="131">
        <v>605.21249999999998</v>
      </c>
      <c r="Y50" s="131">
        <v>609.77625</v>
      </c>
      <c r="Z50" s="131">
        <v>600.5474999999999</v>
      </c>
      <c r="AA50" s="228">
        <v>585.33749999999998</v>
      </c>
      <c r="AB50" s="246">
        <f t="shared" si="68"/>
        <v>2400.8737499999997</v>
      </c>
      <c r="AC50" s="229">
        <v>562.39875000000006</v>
      </c>
      <c r="AD50" s="229">
        <v>545.6099999999999</v>
      </c>
      <c r="AE50" s="229">
        <v>545.61000000000013</v>
      </c>
      <c r="AF50" s="292">
        <v>556.43624999999975</v>
      </c>
      <c r="AG50" s="246">
        <f t="shared" si="69"/>
        <v>2210.0549999999998</v>
      </c>
      <c r="AH50" s="229">
        <v>539.37374999999997</v>
      </c>
      <c r="AI50" s="228">
        <v>557.58750000000009</v>
      </c>
      <c r="AJ50" s="292">
        <v>572.85749999999985</v>
      </c>
      <c r="AK50" s="229">
        <v>565.2037499999999</v>
      </c>
      <c r="AL50" s="305">
        <f t="shared" si="70"/>
        <v>2235.0225</v>
      </c>
      <c r="AM50" s="229">
        <v>524.12450200000001</v>
      </c>
      <c r="AN50" s="229">
        <v>529.56232799999987</v>
      </c>
      <c r="AO50" s="229">
        <v>534.93251000000009</v>
      </c>
      <c r="AP50" s="228">
        <v>525.25565999999992</v>
      </c>
      <c r="AQ50" s="304">
        <f t="shared" si="71"/>
        <v>2113.875</v>
      </c>
      <c r="AR50" s="229">
        <v>500.31757199999993</v>
      </c>
      <c r="AS50" s="229">
        <v>471.01268800000014</v>
      </c>
      <c r="AT50" s="228">
        <v>459.41549999999995</v>
      </c>
      <c r="AU50" s="228">
        <v>469.11113999999998</v>
      </c>
      <c r="AV50" s="304">
        <v>1899.8569</v>
      </c>
      <c r="AW50" s="229">
        <v>442.677368</v>
      </c>
      <c r="AX50" s="229">
        <v>446.64581599999997</v>
      </c>
      <c r="AY50" s="229">
        <v>454.00398000000007</v>
      </c>
      <c r="AZ50" s="377">
        <v>447.85859020949994</v>
      </c>
      <c r="BA50" s="304">
        <f t="shared" si="64"/>
        <v>1791.1857542094999</v>
      </c>
      <c r="BB50" s="387">
        <v>434.20499999999998</v>
      </c>
      <c r="BC50" s="377">
        <v>438.81750000000005</v>
      </c>
    </row>
    <row r="51" spans="1:55">
      <c r="A51" s="11"/>
      <c r="B51" s="50" t="s">
        <v>143</v>
      </c>
      <c r="C51" s="89" t="s">
        <v>136</v>
      </c>
      <c r="D51" s="142">
        <v>462.44479999999999</v>
      </c>
      <c r="E51" s="142">
        <v>460.21039999999999</v>
      </c>
      <c r="F51" s="142">
        <v>460.59799999999996</v>
      </c>
      <c r="G51" s="142">
        <v>456.66879999999998</v>
      </c>
      <c r="H51" s="135">
        <f t="shared" si="74"/>
        <v>1839.9219999999998</v>
      </c>
      <c r="I51" s="136">
        <v>420.25719999999995</v>
      </c>
      <c r="J51" s="136">
        <v>417.06520000000006</v>
      </c>
      <c r="K51" s="136">
        <v>494</v>
      </c>
      <c r="L51" s="136">
        <v>887.77880000000005</v>
      </c>
      <c r="M51" s="135">
        <f t="shared" si="73"/>
        <v>2219.1012000000001</v>
      </c>
      <c r="N51" s="136">
        <v>799.70999999999992</v>
      </c>
      <c r="O51" s="136">
        <v>730.09399999999994</v>
      </c>
      <c r="P51" s="136">
        <v>716.29239999999993</v>
      </c>
      <c r="Q51" s="136">
        <v>694.31319999999994</v>
      </c>
      <c r="R51" s="135">
        <f t="shared" si="67"/>
        <v>2940.4096</v>
      </c>
      <c r="S51" s="136">
        <v>702.2704</v>
      </c>
      <c r="T51" s="136">
        <v>715.17520000000002</v>
      </c>
      <c r="U51" s="136">
        <v>729.59999999999991</v>
      </c>
      <c r="V51" s="136">
        <v>710.55439999999999</v>
      </c>
      <c r="W51" s="130">
        <f t="shared" si="63"/>
        <v>2857.6</v>
      </c>
      <c r="X51" s="131">
        <v>725.0890629999999</v>
      </c>
      <c r="Y51" s="131">
        <v>722.75399499999992</v>
      </c>
      <c r="Z51" s="131">
        <v>708.74358699999993</v>
      </c>
      <c r="AA51" s="228">
        <v>793.00783099999967</v>
      </c>
      <c r="AB51" s="246">
        <f t="shared" si="68"/>
        <v>2949.5944759999993</v>
      </c>
      <c r="AC51" s="229">
        <v>771.149</v>
      </c>
      <c r="AD51" s="229">
        <v>734.42933500000004</v>
      </c>
      <c r="AE51" s="229">
        <v>784.88554199999976</v>
      </c>
      <c r="AF51" s="292">
        <v>825.02132499999971</v>
      </c>
      <c r="AG51" s="246">
        <f t="shared" si="69"/>
        <v>3115.4852019999998</v>
      </c>
      <c r="AH51" s="229">
        <v>786.69442692999996</v>
      </c>
      <c r="AI51" s="228">
        <v>759.25031507000006</v>
      </c>
      <c r="AJ51" s="292">
        <v>763.09878099999992</v>
      </c>
      <c r="AK51" s="229">
        <v>817.20172999999977</v>
      </c>
      <c r="AL51" s="305">
        <f t="shared" si="70"/>
        <v>3126.245253</v>
      </c>
      <c r="AM51" s="229">
        <v>793.67808200000002</v>
      </c>
      <c r="AN51" s="229">
        <v>762.47177199999999</v>
      </c>
      <c r="AO51" s="229">
        <v>769.09500500000001</v>
      </c>
      <c r="AP51" s="228">
        <v>818.60709499999973</v>
      </c>
      <c r="AQ51" s="304">
        <f t="shared" si="71"/>
        <v>3143.8519539999998</v>
      </c>
      <c r="AR51" s="229">
        <v>783.00451499999997</v>
      </c>
      <c r="AS51" s="229">
        <v>780.94331299999988</v>
      </c>
      <c r="AT51" s="228">
        <v>750.36401199999989</v>
      </c>
      <c r="AU51" s="228">
        <v>828.45185700000059</v>
      </c>
      <c r="AV51" s="304">
        <v>3142.7636970000003</v>
      </c>
      <c r="AW51" s="229">
        <v>811.93341299999997</v>
      </c>
      <c r="AX51" s="229">
        <v>779.19921900000008</v>
      </c>
      <c r="AY51" s="229">
        <v>741.62912799999981</v>
      </c>
      <c r="AZ51" s="377">
        <v>835.06067599999994</v>
      </c>
      <c r="BA51" s="304">
        <f t="shared" si="64"/>
        <v>3167.8224359999999</v>
      </c>
      <c r="BB51" s="387">
        <v>803.50842999999998</v>
      </c>
      <c r="BC51" s="377">
        <v>793.06548700000008</v>
      </c>
    </row>
    <row r="52" spans="1:55">
      <c r="A52" s="11"/>
      <c r="B52" s="50" t="s">
        <v>349</v>
      </c>
      <c r="C52" s="89" t="s">
        <v>136</v>
      </c>
      <c r="D52" s="142"/>
      <c r="E52" s="142"/>
      <c r="F52" s="142"/>
      <c r="G52" s="142"/>
      <c r="H52" s="135">
        <f t="shared" si="74"/>
        <v>0</v>
      </c>
      <c r="I52" s="135">
        <f t="shared" si="74"/>
        <v>0</v>
      </c>
      <c r="J52" s="135">
        <f t="shared" si="74"/>
        <v>0</v>
      </c>
      <c r="K52" s="135">
        <f t="shared" si="74"/>
        <v>0</v>
      </c>
      <c r="L52" s="135">
        <f t="shared" si="74"/>
        <v>0</v>
      </c>
      <c r="M52" s="135">
        <f t="shared" si="73"/>
        <v>0</v>
      </c>
      <c r="N52" s="135">
        <f t="shared" si="73"/>
        <v>0</v>
      </c>
      <c r="O52" s="135">
        <f t="shared" si="73"/>
        <v>0</v>
      </c>
      <c r="P52" s="135">
        <f t="shared" si="73"/>
        <v>0</v>
      </c>
      <c r="Q52" s="135">
        <f t="shared" si="73"/>
        <v>0</v>
      </c>
      <c r="R52" s="135">
        <f t="shared" si="67"/>
        <v>0</v>
      </c>
      <c r="S52" s="135">
        <f t="shared" si="67"/>
        <v>0</v>
      </c>
      <c r="T52" s="135">
        <f t="shared" si="67"/>
        <v>0</v>
      </c>
      <c r="U52" s="135">
        <f t="shared" si="67"/>
        <v>0</v>
      </c>
      <c r="V52" s="135">
        <f t="shared" si="67"/>
        <v>0</v>
      </c>
      <c r="W52" s="135">
        <f t="shared" si="63"/>
        <v>0</v>
      </c>
      <c r="X52" s="135">
        <f t="shared" si="63"/>
        <v>0</v>
      </c>
      <c r="Y52" s="135">
        <f t="shared" si="63"/>
        <v>0</v>
      </c>
      <c r="Z52" s="135">
        <f t="shared" si="63"/>
        <v>0</v>
      </c>
      <c r="AA52" s="135">
        <f t="shared" si="63"/>
        <v>0</v>
      </c>
      <c r="AB52" s="135">
        <f t="shared" si="68"/>
        <v>0</v>
      </c>
      <c r="AC52" s="229"/>
      <c r="AD52" s="229"/>
      <c r="AE52" s="229"/>
      <c r="AF52" s="292">
        <v>48.041150399999999</v>
      </c>
      <c r="AG52" s="246">
        <f t="shared" si="69"/>
        <v>48.041150399999999</v>
      </c>
      <c r="AH52" s="229">
        <v>91.511454839999985</v>
      </c>
      <c r="AI52" s="228">
        <v>94.02734516000001</v>
      </c>
      <c r="AJ52" s="292">
        <v>92.256399999999985</v>
      </c>
      <c r="AK52" s="229">
        <v>76.372399999999985</v>
      </c>
      <c r="AL52" s="305">
        <f t="shared" si="70"/>
        <v>354.16759999999994</v>
      </c>
      <c r="AM52" s="229">
        <v>82.216917999999993</v>
      </c>
      <c r="AN52" s="229">
        <v>84.96756547999999</v>
      </c>
      <c r="AO52" s="229">
        <v>83.698034092999976</v>
      </c>
      <c r="AP52" s="228">
        <v>81.356665425000017</v>
      </c>
      <c r="AQ52" s="304">
        <f t="shared" si="71"/>
        <v>332.23918299799999</v>
      </c>
      <c r="AR52" s="229">
        <v>61.334716</v>
      </c>
      <c r="AS52" s="229">
        <v>63.186795999999987</v>
      </c>
      <c r="AT52" s="228">
        <v>0</v>
      </c>
      <c r="AU52" s="228">
        <v>27.59599200000001</v>
      </c>
      <c r="AV52" s="304">
        <v>152.117504</v>
      </c>
      <c r="AW52" s="229">
        <v>101.32421000000001</v>
      </c>
      <c r="AX52" s="229">
        <v>165.58366900000004</v>
      </c>
      <c r="AY52" s="229">
        <v>182.91605099999992</v>
      </c>
      <c r="AZ52" s="377">
        <v>200.58584107589994</v>
      </c>
      <c r="BA52" s="304">
        <f t="shared" si="64"/>
        <v>650.40977107589993</v>
      </c>
      <c r="BB52" s="387">
        <v>180.92506499999999</v>
      </c>
      <c r="BC52" s="377">
        <v>170.93154999999999</v>
      </c>
    </row>
    <row r="53" spans="1:55">
      <c r="A53" s="11"/>
      <c r="B53" s="50" t="s">
        <v>383</v>
      </c>
      <c r="C53" s="89" t="s">
        <v>136</v>
      </c>
      <c r="D53" s="142"/>
      <c r="E53" s="142"/>
      <c r="F53" s="142"/>
      <c r="G53" s="142"/>
      <c r="H53" s="135">
        <f t="shared" ref="H53:H54" si="75">SUM(D53:G53)</f>
        <v>0</v>
      </c>
      <c r="I53" s="135">
        <f t="shared" ref="I53:I54" si="76">SUM(E53:H53)</f>
        <v>0</v>
      </c>
      <c r="J53" s="135">
        <f t="shared" ref="J53:J54" si="77">SUM(F53:I53)</f>
        <v>0</v>
      </c>
      <c r="K53" s="135">
        <f t="shared" ref="K53:K54" si="78">SUM(G53:J53)</f>
        <v>0</v>
      </c>
      <c r="L53" s="135">
        <f t="shared" ref="L53:L54" si="79">SUM(H53:K53)</f>
        <v>0</v>
      </c>
      <c r="M53" s="135">
        <f t="shared" ref="M53:M54" si="80">SUM(I53:L53)</f>
        <v>0</v>
      </c>
      <c r="N53" s="135">
        <f t="shared" ref="N53:N54" si="81">SUM(J53:M53)</f>
        <v>0</v>
      </c>
      <c r="O53" s="135">
        <f t="shared" ref="O53:O54" si="82">SUM(K53:N53)</f>
        <v>0</v>
      </c>
      <c r="P53" s="135">
        <f t="shared" ref="P53:P54" si="83">SUM(L53:O53)</f>
        <v>0</v>
      </c>
      <c r="Q53" s="135">
        <f t="shared" ref="Q53:Q54" si="84">SUM(M53:P53)</f>
        <v>0</v>
      </c>
      <c r="R53" s="135">
        <f t="shared" ref="R53:R54" si="85">SUM(N53:Q53)</f>
        <v>0</v>
      </c>
      <c r="S53" s="135">
        <f t="shared" ref="S53:S54" si="86">SUM(O53:R53)</f>
        <v>0</v>
      </c>
      <c r="T53" s="135">
        <f t="shared" ref="T53:T54" si="87">SUM(P53:S53)</f>
        <v>0</v>
      </c>
      <c r="U53" s="135">
        <f t="shared" ref="U53:U54" si="88">SUM(Q53:T53)</f>
        <v>0</v>
      </c>
      <c r="V53" s="135">
        <f t="shared" ref="V53:V54" si="89">SUM(R53:U53)</f>
        <v>0</v>
      </c>
      <c r="W53" s="135">
        <f t="shared" ref="W53:W54" si="90">SUM(S53:V53)</f>
        <v>0</v>
      </c>
      <c r="X53" s="135">
        <f t="shared" ref="X53:X54" si="91">SUM(T53:W53)</f>
        <v>0</v>
      </c>
      <c r="Y53" s="135">
        <f t="shared" ref="Y53:Y54" si="92">SUM(U53:X53)</f>
        <v>0</v>
      </c>
      <c r="Z53" s="135">
        <f t="shared" ref="Z53:Z54" si="93">SUM(V53:Y53)</f>
        <v>0</v>
      </c>
      <c r="AA53" s="135">
        <f t="shared" ref="AA53:AA54" si="94">SUM(W53:Z53)</f>
        <v>0</v>
      </c>
      <c r="AB53" s="135">
        <f t="shared" ref="AB53:AB54" si="95">SUM(X53:AA53)</f>
        <v>0</v>
      </c>
      <c r="AC53" s="135">
        <f t="shared" ref="AC53:AC54" si="96">SUM(Y53:AB53)</f>
        <v>0</v>
      </c>
      <c r="AD53" s="135">
        <f t="shared" ref="AD53:AD54" si="97">SUM(Z53:AC53)</f>
        <v>0</v>
      </c>
      <c r="AE53" s="135">
        <f t="shared" ref="AE53:AE54" si="98">SUM(AA53:AD53)</f>
        <v>0</v>
      </c>
      <c r="AF53" s="135">
        <f t="shared" ref="AF53:AF54" si="99">SUM(AB53:AE53)</f>
        <v>0</v>
      </c>
      <c r="AG53" s="135">
        <f t="shared" si="69"/>
        <v>0</v>
      </c>
      <c r="AH53" s="135">
        <f t="shared" ref="AH53:AH54" si="100">SUM(AD53:AG53)</f>
        <v>0</v>
      </c>
      <c r="AI53" s="135">
        <f t="shared" ref="AI53:AI54" si="101">SUM(AE53:AH53)</f>
        <v>0</v>
      </c>
      <c r="AJ53" s="135">
        <f t="shared" ref="AJ53:AJ54" si="102">SUM(AF53:AI53)</f>
        <v>0</v>
      </c>
      <c r="AK53" s="135">
        <f t="shared" ref="AK53:AK54" si="103">SUM(AG53:AJ53)</f>
        <v>0</v>
      </c>
      <c r="AL53" s="135">
        <f t="shared" si="70"/>
        <v>0</v>
      </c>
      <c r="AM53" s="135">
        <f t="shared" ref="AM53:AM54" si="104">SUM(AI53:AL53)</f>
        <v>0</v>
      </c>
      <c r="AN53" s="135">
        <f t="shared" ref="AN53:AN54" si="105">SUM(AJ53:AM53)</f>
        <v>0</v>
      </c>
      <c r="AO53" s="135">
        <f t="shared" ref="AO53:AO54" si="106">SUM(AK53:AN53)</f>
        <v>0</v>
      </c>
      <c r="AP53" s="135">
        <f t="shared" ref="AP53:AP54" si="107">SUM(AL53:AO53)</f>
        <v>0</v>
      </c>
      <c r="AQ53" s="135">
        <f t="shared" si="71"/>
        <v>0</v>
      </c>
      <c r="AR53" s="135">
        <f t="shared" ref="AR53:AR54" si="108">SUM(AN53:AQ53)</f>
        <v>0</v>
      </c>
      <c r="AS53" s="135">
        <f t="shared" ref="AS53:AS54" si="109">SUM(AO53:AR53)</f>
        <v>0</v>
      </c>
      <c r="AT53" s="135">
        <f t="shared" ref="AT53:AT54" si="110">SUM(AP53:AS53)</f>
        <v>0</v>
      </c>
      <c r="AU53" s="135">
        <v>318.5616</v>
      </c>
      <c r="AV53" s="135">
        <v>318.5616</v>
      </c>
      <c r="AW53" s="229">
        <v>742.31239999999991</v>
      </c>
      <c r="AX53" s="229">
        <v>677.88152000000002</v>
      </c>
      <c r="AY53" s="229">
        <v>777.1625600000001</v>
      </c>
      <c r="AZ53" s="377">
        <v>821.16940992000036</v>
      </c>
      <c r="BA53" s="304">
        <f t="shared" si="64"/>
        <v>3018.5258899200003</v>
      </c>
      <c r="BB53" s="387">
        <v>806.11302304000003</v>
      </c>
      <c r="BC53" s="377">
        <v>820.85643712000001</v>
      </c>
    </row>
    <row r="54" spans="1:55">
      <c r="A54" s="11"/>
      <c r="B54" s="50" t="s">
        <v>384</v>
      </c>
      <c r="C54" s="89" t="s">
        <v>136</v>
      </c>
      <c r="D54" s="142"/>
      <c r="E54" s="142"/>
      <c r="F54" s="142"/>
      <c r="G54" s="142"/>
      <c r="H54" s="135">
        <f t="shared" si="75"/>
        <v>0</v>
      </c>
      <c r="I54" s="135">
        <f t="shared" si="76"/>
        <v>0</v>
      </c>
      <c r="J54" s="135">
        <f t="shared" si="77"/>
        <v>0</v>
      </c>
      <c r="K54" s="135">
        <f t="shared" si="78"/>
        <v>0</v>
      </c>
      <c r="L54" s="135">
        <f t="shared" si="79"/>
        <v>0</v>
      </c>
      <c r="M54" s="135">
        <f t="shared" si="80"/>
        <v>0</v>
      </c>
      <c r="N54" s="135">
        <f t="shared" si="81"/>
        <v>0</v>
      </c>
      <c r="O54" s="135">
        <f t="shared" si="82"/>
        <v>0</v>
      </c>
      <c r="P54" s="135">
        <f t="shared" si="83"/>
        <v>0</v>
      </c>
      <c r="Q54" s="135">
        <f t="shared" si="84"/>
        <v>0</v>
      </c>
      <c r="R54" s="135">
        <f t="shared" si="85"/>
        <v>0</v>
      </c>
      <c r="S54" s="135">
        <f t="shared" si="86"/>
        <v>0</v>
      </c>
      <c r="T54" s="135">
        <f t="shared" si="87"/>
        <v>0</v>
      </c>
      <c r="U54" s="135">
        <f t="shared" si="88"/>
        <v>0</v>
      </c>
      <c r="V54" s="135">
        <f t="shared" si="89"/>
        <v>0</v>
      </c>
      <c r="W54" s="135">
        <f t="shared" si="90"/>
        <v>0</v>
      </c>
      <c r="X54" s="135">
        <f t="shared" si="91"/>
        <v>0</v>
      </c>
      <c r="Y54" s="135">
        <f t="shared" si="92"/>
        <v>0</v>
      </c>
      <c r="Z54" s="135">
        <f t="shared" si="93"/>
        <v>0</v>
      </c>
      <c r="AA54" s="135">
        <f t="shared" si="94"/>
        <v>0</v>
      </c>
      <c r="AB54" s="135">
        <f t="shared" si="95"/>
        <v>0</v>
      </c>
      <c r="AC54" s="135">
        <f t="shared" si="96"/>
        <v>0</v>
      </c>
      <c r="AD54" s="135">
        <f t="shared" si="97"/>
        <v>0</v>
      </c>
      <c r="AE54" s="135">
        <f t="shared" si="98"/>
        <v>0</v>
      </c>
      <c r="AF54" s="135">
        <f t="shared" si="99"/>
        <v>0</v>
      </c>
      <c r="AG54" s="135">
        <f t="shared" si="69"/>
        <v>0</v>
      </c>
      <c r="AH54" s="135">
        <f t="shared" si="100"/>
        <v>0</v>
      </c>
      <c r="AI54" s="135">
        <f t="shared" si="101"/>
        <v>0</v>
      </c>
      <c r="AJ54" s="135">
        <f t="shared" si="102"/>
        <v>0</v>
      </c>
      <c r="AK54" s="135">
        <f t="shared" si="103"/>
        <v>0</v>
      </c>
      <c r="AL54" s="135">
        <f t="shared" si="70"/>
        <v>0</v>
      </c>
      <c r="AM54" s="135">
        <f t="shared" si="104"/>
        <v>0</v>
      </c>
      <c r="AN54" s="135">
        <f t="shared" si="105"/>
        <v>0</v>
      </c>
      <c r="AO54" s="135">
        <f t="shared" si="106"/>
        <v>0</v>
      </c>
      <c r="AP54" s="135">
        <f t="shared" si="107"/>
        <v>0</v>
      </c>
      <c r="AQ54" s="135">
        <f t="shared" si="71"/>
        <v>0</v>
      </c>
      <c r="AR54" s="135">
        <f t="shared" si="108"/>
        <v>0</v>
      </c>
      <c r="AS54" s="135">
        <f t="shared" si="109"/>
        <v>0</v>
      </c>
      <c r="AT54" s="135">
        <f t="shared" si="110"/>
        <v>0</v>
      </c>
      <c r="AU54" s="135">
        <v>9.7209420000000009</v>
      </c>
      <c r="AV54" s="135">
        <v>9.7209420000000009</v>
      </c>
      <c r="AW54" s="229">
        <v>106.76918000000001</v>
      </c>
      <c r="AX54" s="229">
        <v>135.03558000000001</v>
      </c>
      <c r="AY54" s="229">
        <v>296.33548900000005</v>
      </c>
      <c r="AZ54" s="377">
        <v>344.07712099999998</v>
      </c>
      <c r="BA54" s="304">
        <f t="shared" si="64"/>
        <v>882.21737000000007</v>
      </c>
      <c r="BB54" s="387">
        <v>318.29738211</v>
      </c>
      <c r="BC54" s="377">
        <v>363.99851351000001</v>
      </c>
    </row>
    <row r="55" spans="1:55">
      <c r="B55" s="49"/>
      <c r="C55" s="90"/>
      <c r="D55" s="135"/>
      <c r="E55" s="135"/>
      <c r="F55" s="135"/>
      <c r="G55" s="135"/>
      <c r="H55" s="135"/>
      <c r="I55" s="136"/>
      <c r="J55" s="136"/>
      <c r="K55" s="136"/>
      <c r="L55" s="136"/>
      <c r="M55" s="135"/>
      <c r="N55" s="136"/>
      <c r="O55" s="136"/>
      <c r="P55" s="136"/>
      <c r="Q55" s="136"/>
      <c r="R55" s="135"/>
      <c r="S55" s="144"/>
      <c r="T55" s="144"/>
      <c r="U55" s="144"/>
      <c r="V55" s="136"/>
      <c r="W55" s="135"/>
      <c r="X55" s="136"/>
      <c r="Y55" s="136"/>
      <c r="Z55" s="136"/>
      <c r="AA55" s="228"/>
      <c r="AB55" s="228"/>
      <c r="AC55" s="228"/>
      <c r="AD55" s="228"/>
      <c r="AE55" s="228"/>
      <c r="AF55" s="228"/>
      <c r="AG55" s="228"/>
      <c r="AJ55" s="292"/>
      <c r="AK55" s="228"/>
      <c r="AL55" s="135"/>
      <c r="AM55" s="228"/>
      <c r="AR55" s="228"/>
      <c r="AT55" s="228"/>
      <c r="AZ55" s="377"/>
      <c r="BB55" s="55"/>
      <c r="BC55" s="393"/>
    </row>
    <row r="56" spans="1:55">
      <c r="B56" s="85" t="s">
        <v>144</v>
      </c>
      <c r="C56" s="91" t="s">
        <v>136</v>
      </c>
      <c r="D56" s="139">
        <f>SUM(D43:D51)</f>
        <v>30269.021599999996</v>
      </c>
      <c r="E56" s="139">
        <f>SUM(E43:E51)</f>
        <v>30697.349999999995</v>
      </c>
      <c r="F56" s="139">
        <f>SUM(F43:F51)</f>
        <v>31042.481200000002</v>
      </c>
      <c r="G56" s="139">
        <f>SUM(G43:G51)</f>
        <v>30792.608400000001</v>
      </c>
      <c r="H56" s="139">
        <f t="shared" ref="H56:AT56" si="111">SUM(H43:H52)</f>
        <v>122801.46119999999</v>
      </c>
      <c r="I56" s="139">
        <f t="shared" si="111"/>
        <v>30323.097271999999</v>
      </c>
      <c r="J56" s="139">
        <f t="shared" si="111"/>
        <v>30193.073659999998</v>
      </c>
      <c r="K56" s="139">
        <f t="shared" si="111"/>
        <v>30514.630799999995</v>
      </c>
      <c r="L56" s="139">
        <f t="shared" si="111"/>
        <v>30585.290394000003</v>
      </c>
      <c r="M56" s="139">
        <f t="shared" si="111"/>
        <v>121616.092126</v>
      </c>
      <c r="N56" s="139">
        <f t="shared" si="111"/>
        <v>29486.255207199993</v>
      </c>
      <c r="O56" s="139">
        <f t="shared" si="111"/>
        <v>30116.003070800001</v>
      </c>
      <c r="P56" s="139">
        <f t="shared" si="111"/>
        <v>30361.860885799993</v>
      </c>
      <c r="Q56" s="139">
        <f t="shared" si="111"/>
        <v>30208.365183000002</v>
      </c>
      <c r="R56" s="139">
        <f t="shared" si="111"/>
        <v>120172.4843468</v>
      </c>
      <c r="S56" s="139">
        <f t="shared" si="111"/>
        <v>29290.0124</v>
      </c>
      <c r="T56" s="139">
        <f t="shared" si="111"/>
        <v>29568.3086148</v>
      </c>
      <c r="U56" s="139">
        <f t="shared" si="111"/>
        <v>30323.999999999996</v>
      </c>
      <c r="V56" s="139">
        <f t="shared" si="111"/>
        <v>30085.238985200001</v>
      </c>
      <c r="W56" s="139">
        <f t="shared" si="111"/>
        <v>119267.56</v>
      </c>
      <c r="X56" s="139">
        <f t="shared" si="111"/>
        <v>27908.283646</v>
      </c>
      <c r="Y56" s="139">
        <f t="shared" si="111"/>
        <v>27927.702978059999</v>
      </c>
      <c r="Z56" s="139">
        <f t="shared" si="111"/>
        <v>28211.446551000001</v>
      </c>
      <c r="AA56" s="139">
        <f t="shared" si="111"/>
        <v>28052.906839110005</v>
      </c>
      <c r="AB56" s="139">
        <f t="shared" si="111"/>
        <v>112100.34001417001</v>
      </c>
      <c r="AC56" s="251">
        <f t="shared" si="111"/>
        <v>27097.662620000003</v>
      </c>
      <c r="AD56" s="251">
        <f t="shared" si="111"/>
        <v>25424.691011558552</v>
      </c>
      <c r="AE56" s="251">
        <f t="shared" si="111"/>
        <v>24337.790693988245</v>
      </c>
      <c r="AF56" s="251">
        <f t="shared" si="111"/>
        <v>25266.478410903204</v>
      </c>
      <c r="AG56" s="139">
        <f t="shared" si="111"/>
        <v>102126.62273644998</v>
      </c>
      <c r="AH56" s="251">
        <f t="shared" si="111"/>
        <v>24626.0951508701</v>
      </c>
      <c r="AI56" s="251">
        <f t="shared" si="111"/>
        <v>25134.744146119901</v>
      </c>
      <c r="AJ56" s="251">
        <f t="shared" si="111"/>
        <v>25593.703519850002</v>
      </c>
      <c r="AK56" s="306">
        <f t="shared" si="111"/>
        <v>25633.838902159994</v>
      </c>
      <c r="AL56" s="139">
        <f t="shared" si="111"/>
        <v>100988.38171900001</v>
      </c>
      <c r="AM56" s="306">
        <f t="shared" si="111"/>
        <v>24281.931977199998</v>
      </c>
      <c r="AN56" s="306">
        <f t="shared" si="111"/>
        <v>24609.591393765349</v>
      </c>
      <c r="AO56" s="306">
        <f t="shared" si="111"/>
        <v>25316.265109041808</v>
      </c>
      <c r="AP56" s="306">
        <f t="shared" si="111"/>
        <v>25356.850877954726</v>
      </c>
      <c r="AQ56" s="306">
        <f t="shared" si="111"/>
        <v>99564.639357961889</v>
      </c>
      <c r="AR56" s="306">
        <f t="shared" si="111"/>
        <v>24720.161518419729</v>
      </c>
      <c r="AS56" s="306">
        <f t="shared" si="111"/>
        <v>24427.572975280269</v>
      </c>
      <c r="AT56" s="306">
        <f t="shared" si="111"/>
        <v>23648.174045400003</v>
      </c>
      <c r="AU56" s="306">
        <f t="shared" ref="AU56:BC56" si="112">SUM(AU43:AU54)</f>
        <v>25312.857295200007</v>
      </c>
      <c r="AV56" s="306">
        <f t="shared" si="112"/>
        <v>98117.286434300011</v>
      </c>
      <c r="AW56" s="306">
        <f t="shared" si="112"/>
        <v>25343.562943200002</v>
      </c>
      <c r="AX56" s="306">
        <f t="shared" si="112"/>
        <v>25658.832848999999</v>
      </c>
      <c r="AY56" s="306">
        <f t="shared" si="112"/>
        <v>26250.552740799998</v>
      </c>
      <c r="AZ56" s="306">
        <f t="shared" si="112"/>
        <v>26458.224727418059</v>
      </c>
      <c r="BA56" s="378">
        <f t="shared" si="112"/>
        <v>103711.17326041804</v>
      </c>
      <c r="BB56" s="306">
        <f t="shared" si="112"/>
        <v>25289.015584815199</v>
      </c>
      <c r="BC56" s="306">
        <f t="shared" si="112"/>
        <v>25927.794954044406</v>
      </c>
    </row>
    <row r="57" spans="1:55">
      <c r="B57" s="49"/>
      <c r="C57" s="90"/>
      <c r="D57" s="49"/>
      <c r="E57" s="49"/>
      <c r="F57" s="49"/>
      <c r="G57" s="49"/>
      <c r="H57" s="52"/>
      <c r="I57" s="52"/>
      <c r="J57" s="52"/>
      <c r="K57" s="52"/>
      <c r="L57" s="52"/>
      <c r="M57" s="52"/>
      <c r="N57" s="52"/>
      <c r="O57" s="52"/>
      <c r="P57" s="52"/>
      <c r="Q57" s="52"/>
      <c r="R57" s="52"/>
      <c r="V57" s="52"/>
      <c r="W57" s="52"/>
      <c r="X57" s="51"/>
      <c r="Y57" s="51"/>
      <c r="Z57" s="51"/>
      <c r="AA57" s="228"/>
      <c r="AB57" s="228"/>
      <c r="AC57" s="228"/>
      <c r="AD57" s="228"/>
      <c r="AE57" s="228"/>
      <c r="AF57" s="228"/>
      <c r="AG57" s="228"/>
      <c r="AJ57" s="292"/>
      <c r="AK57" s="228"/>
      <c r="AL57" s="52"/>
      <c r="AT57" s="228"/>
      <c r="AZ57" s="377"/>
      <c r="BB57" s="55"/>
      <c r="BC57" s="393"/>
    </row>
    <row r="58" spans="1:55">
      <c r="B58" s="49" t="s">
        <v>145</v>
      </c>
      <c r="C58" s="90"/>
      <c r="D58" s="49"/>
      <c r="E58" s="49"/>
      <c r="F58" s="49"/>
      <c r="G58" s="49"/>
      <c r="H58" s="52"/>
      <c r="I58" s="52"/>
      <c r="J58" s="52"/>
      <c r="K58" s="52"/>
      <c r="L58" s="52"/>
      <c r="M58" s="52"/>
      <c r="N58" s="52"/>
      <c r="O58" s="52"/>
      <c r="P58" s="52"/>
      <c r="Q58" s="52"/>
      <c r="R58" s="52"/>
      <c r="V58" s="52"/>
      <c r="W58" s="52"/>
      <c r="X58" s="51"/>
      <c r="Y58" s="51"/>
      <c r="Z58" s="51"/>
      <c r="AA58" s="228"/>
      <c r="AB58" s="228"/>
      <c r="AC58" s="228"/>
      <c r="AD58" s="228"/>
      <c r="AE58" s="228"/>
      <c r="AF58" s="228"/>
      <c r="AG58" s="228"/>
      <c r="AJ58" s="292"/>
      <c r="AK58" s="228"/>
      <c r="AL58" s="52"/>
      <c r="AT58" s="228"/>
      <c r="AZ58" s="377"/>
      <c r="BB58" s="55"/>
      <c r="BC58" s="393"/>
    </row>
    <row r="59" spans="1:55">
      <c r="A59" s="11"/>
      <c r="B59" s="46" t="s">
        <v>146</v>
      </c>
      <c r="C59" s="89" t="s">
        <v>136</v>
      </c>
      <c r="D59" s="100">
        <v>10781.717199999999</v>
      </c>
      <c r="E59" s="100">
        <v>10597.500799999998</v>
      </c>
      <c r="F59" s="100">
        <v>9455.152399999999</v>
      </c>
      <c r="G59" s="100">
        <v>10445.1664</v>
      </c>
      <c r="H59" s="135">
        <f>SUM(D59:G59)</f>
        <v>41279.536799999994</v>
      </c>
      <c r="I59" s="136">
        <v>11203.277040000001</v>
      </c>
      <c r="J59" s="136">
        <v>10665.9692</v>
      </c>
      <c r="K59" s="136">
        <v>8600.16</v>
      </c>
      <c r="L59" s="136">
        <v>11414.964399999995</v>
      </c>
      <c r="M59" s="135">
        <f>SUM(I59:L59)</f>
        <v>41884.370639999994</v>
      </c>
      <c r="N59" s="136">
        <v>11096.37088</v>
      </c>
      <c r="O59" s="136">
        <v>11080.564399999999</v>
      </c>
      <c r="P59" s="136">
        <v>10404.731360000002</v>
      </c>
      <c r="Q59" s="136">
        <v>11037.25504</v>
      </c>
      <c r="R59" s="135">
        <f>SUM(N59:Q59)</f>
        <v>43618.921679999999</v>
      </c>
      <c r="S59" s="136">
        <v>11294.025599999999</v>
      </c>
      <c r="T59" s="136">
        <v>11109.581200000001</v>
      </c>
      <c r="U59" s="136">
        <v>10222</v>
      </c>
      <c r="V59" s="136">
        <v>10876.7932</v>
      </c>
      <c r="W59" s="130">
        <f t="shared" ref="W59:W61" si="113">SUM(S59:V59)</f>
        <v>43502.400000000001</v>
      </c>
      <c r="X59" s="131">
        <v>12139.6548</v>
      </c>
      <c r="Y59" s="131">
        <v>11736.530736000001</v>
      </c>
      <c r="Z59" s="131">
        <v>11187.960000000001</v>
      </c>
      <c r="AA59" s="228">
        <v>12482.550612000001</v>
      </c>
      <c r="AB59" s="246">
        <f t="shared" ref="AB59:AB61" si="114">SUM(X59:AA59)</f>
        <v>47546.696148000003</v>
      </c>
      <c r="AC59" s="229">
        <v>12246.945900000001</v>
      </c>
      <c r="AD59" s="229">
        <v>10514.451329064801</v>
      </c>
      <c r="AE59" s="229">
        <v>9417.5729229352019</v>
      </c>
      <c r="AF59" s="292">
        <v>10047.913970477035</v>
      </c>
      <c r="AG59" s="246">
        <f t="shared" ref="AG59:AG61" si="115">SUM(AC59:AF59)</f>
        <v>42226.884122477037</v>
      </c>
      <c r="AH59" s="229">
        <v>10623.277835520001</v>
      </c>
      <c r="AI59" s="228">
        <v>10982.12688048</v>
      </c>
      <c r="AJ59" s="292">
        <v>8606.8752839999997</v>
      </c>
      <c r="AK59" s="228">
        <v>12166.531481024467</v>
      </c>
      <c r="AL59" s="305">
        <f>SUM(AH59:AK59)</f>
        <v>42378.811481024466</v>
      </c>
      <c r="AM59" s="228">
        <v>11626.898304000002</v>
      </c>
      <c r="AN59" s="228">
        <v>11252.207777999996</v>
      </c>
      <c r="AO59" s="228">
        <v>11452.097457359998</v>
      </c>
      <c r="AP59" s="228">
        <v>12237.638826000009</v>
      </c>
      <c r="AQ59" s="304">
        <f>SUM(AM59:AP59)</f>
        <v>46568.842365360004</v>
      </c>
      <c r="AR59" s="228">
        <v>11722.62</v>
      </c>
      <c r="AS59" s="228">
        <v>12068.896139999999</v>
      </c>
      <c r="AT59" s="228">
        <v>10833.70386</v>
      </c>
      <c r="AU59" s="228">
        <v>11488.51074</v>
      </c>
      <c r="AV59" s="304">
        <v>46113.730739999999</v>
      </c>
      <c r="AW59" s="228">
        <v>11969.880300000001</v>
      </c>
      <c r="AX59" s="228">
        <v>10947.070181880004</v>
      </c>
      <c r="AY59" s="228">
        <v>11367.522600528486</v>
      </c>
      <c r="AZ59" s="377">
        <v>10101.108857591509</v>
      </c>
      <c r="BA59" s="304">
        <f t="shared" ref="BA59:BA61" si="116">SUM(AW59:AZ59)</f>
        <v>44385.581940000004</v>
      </c>
      <c r="BB59" s="387">
        <v>14951.771225160001</v>
      </c>
      <c r="BC59" s="377">
        <v>16109.831043599999</v>
      </c>
    </row>
    <row r="60" spans="1:55">
      <c r="A60" s="11"/>
      <c r="B60" s="46" t="s">
        <v>375</v>
      </c>
      <c r="C60" s="89" t="s">
        <v>136</v>
      </c>
      <c r="D60" s="100">
        <v>0</v>
      </c>
      <c r="E60" s="100">
        <v>0</v>
      </c>
      <c r="F60" s="100">
        <v>0</v>
      </c>
      <c r="G60" s="100">
        <v>0</v>
      </c>
      <c r="H60" s="135">
        <f>SUM(D60:G60)</f>
        <v>0</v>
      </c>
      <c r="I60" s="100">
        <v>0</v>
      </c>
      <c r="J60" s="100">
        <v>0</v>
      </c>
      <c r="K60" s="100">
        <v>0</v>
      </c>
      <c r="L60" s="100">
        <v>602.08074495756307</v>
      </c>
      <c r="M60" s="135">
        <f>SUM(I60:L60)</f>
        <v>602.08074495756307</v>
      </c>
      <c r="N60" s="136">
        <v>1005.3955672172267</v>
      </c>
      <c r="O60" s="136">
        <v>1208.0583305042014</v>
      </c>
      <c r="P60" s="136">
        <v>1437.5504071462219</v>
      </c>
      <c r="Q60" s="136">
        <v>1562.270067336555</v>
      </c>
      <c r="R60" s="135">
        <f>SUM(N60:Q60)</f>
        <v>5213.2743722042051</v>
      </c>
      <c r="S60" s="136">
        <v>1803.4029643562992</v>
      </c>
      <c r="T60" s="136">
        <v>2082.4</v>
      </c>
      <c r="U60" s="136">
        <v>2097.6</v>
      </c>
      <c r="V60" s="136">
        <v>2330.9970356437002</v>
      </c>
      <c r="W60" s="130">
        <f>SUM(S60:V60)</f>
        <v>8314.4</v>
      </c>
      <c r="X60" s="131">
        <v>2351.2154472000002</v>
      </c>
      <c r="Y60" s="131">
        <v>1392.3434502635598</v>
      </c>
      <c r="Z60" s="131">
        <v>2900.9968198563711</v>
      </c>
      <c r="AA60" s="228">
        <v>2625.5640276720001</v>
      </c>
      <c r="AB60" s="246">
        <f>SUM(X60:AA60)</f>
        <v>9270.1197449919309</v>
      </c>
      <c r="AC60" s="229">
        <v>2892.8651688</v>
      </c>
      <c r="AD60" s="229">
        <v>2442.8300976</v>
      </c>
      <c r="AE60" s="229">
        <v>2228.5049127906932</v>
      </c>
      <c r="AF60" s="292">
        <v>2372.1867497729436</v>
      </c>
      <c r="AG60" s="246">
        <f>SUM(AC60:AF60)</f>
        <v>9936.3869289636368</v>
      </c>
      <c r="AH60" s="229">
        <v>2413.9090444246413</v>
      </c>
      <c r="AI60" s="228">
        <v>2449.3171747753586</v>
      </c>
      <c r="AJ60" s="292">
        <v>2679.7582511999999</v>
      </c>
      <c r="AK60" s="228">
        <v>3111.5620560907287</v>
      </c>
      <c r="AL60" s="305">
        <f>SUM(AH60:AK60)</f>
        <v>10654.546526490729</v>
      </c>
      <c r="AM60" s="228">
        <v>3060.8060702311213</v>
      </c>
      <c r="AN60" s="228">
        <v>1704.7015545688782</v>
      </c>
      <c r="AO60" s="228">
        <v>1055.2767912000002</v>
      </c>
      <c r="AP60" s="335">
        <v>5289.850987838674</v>
      </c>
      <c r="AQ60" s="304">
        <f>SUM(AM60:AP60)</f>
        <v>11110.635403838674</v>
      </c>
      <c r="AR60" s="228">
        <v>6290.5303428983425</v>
      </c>
      <c r="AS60" s="228">
        <v>5882.4700499016562</v>
      </c>
      <c r="AT60" s="228">
        <v>6067.4868072000008</v>
      </c>
      <c r="AU60" s="335">
        <v>6399.1093506161451</v>
      </c>
      <c r="AV60" s="304">
        <v>24639.596550616145</v>
      </c>
      <c r="AW60" s="228">
        <v>6183.2160000000003</v>
      </c>
      <c r="AX60" s="228">
        <v>6017.2622873162727</v>
      </c>
      <c r="AY60" s="228">
        <v>6079.6449126837288</v>
      </c>
      <c r="AZ60" s="377">
        <v>4587.8284380023733</v>
      </c>
      <c r="BA60" s="304">
        <f t="shared" si="116"/>
        <v>22867.951638002374</v>
      </c>
      <c r="BB60" s="387">
        <v>6030.1972584000005</v>
      </c>
      <c r="BC60" s="377">
        <v>5995.0718352000004</v>
      </c>
    </row>
    <row r="61" spans="1:55">
      <c r="A61" s="11"/>
      <c r="B61" s="46" t="s">
        <v>147</v>
      </c>
      <c r="C61" s="89" t="s">
        <v>136</v>
      </c>
      <c r="D61" s="100">
        <v>2102.2892000000002</v>
      </c>
      <c r="E61" s="100">
        <v>1974.9663999999998</v>
      </c>
      <c r="F61" s="100">
        <v>1961.2179999999998</v>
      </c>
      <c r="G61" s="100">
        <v>2166.3343999999997</v>
      </c>
      <c r="H61" s="135">
        <f t="shared" ref="H61" si="117">SUM(D61:G61)</f>
        <v>8204.8079999999991</v>
      </c>
      <c r="I61" s="136">
        <v>2142.7090399999997</v>
      </c>
      <c r="J61" s="136">
        <v>1543.68768</v>
      </c>
      <c r="K61" s="136">
        <v>2067.96</v>
      </c>
      <c r="L61" s="136">
        <v>2200.1779600000004</v>
      </c>
      <c r="M61" s="135">
        <f>SUM(I61:L61)</f>
        <v>7954.5346800000007</v>
      </c>
      <c r="N61" s="136">
        <v>2197.2732399999995</v>
      </c>
      <c r="O61" s="136">
        <v>2102.4176400000001</v>
      </c>
      <c r="P61" s="136">
        <v>2087.47984</v>
      </c>
      <c r="Q61" s="136">
        <v>2160.5393999999997</v>
      </c>
      <c r="R61" s="135">
        <f>SUM(N61:Q61)</f>
        <v>8547.7101199999997</v>
      </c>
      <c r="S61" s="136">
        <v>2163.6955473496532</v>
      </c>
      <c r="T61" s="136">
        <v>2131.2920248920004</v>
      </c>
      <c r="U61" s="136">
        <v>1991.1999999999998</v>
      </c>
      <c r="V61" s="136">
        <v>2035.8124277583458</v>
      </c>
      <c r="W61" s="130">
        <f t="shared" si="113"/>
        <v>8322</v>
      </c>
      <c r="X61" s="131">
        <v>2126.9788800000001</v>
      </c>
      <c r="Y61" s="131">
        <v>2074.6179180000004</v>
      </c>
      <c r="Z61" s="131">
        <v>1771.1742082716003</v>
      </c>
      <c r="AA61" s="228">
        <v>2002.5653191433998</v>
      </c>
      <c r="AB61" s="246">
        <f t="shared" si="114"/>
        <v>7975.3363254150008</v>
      </c>
      <c r="AC61" s="229">
        <v>2236.5250723465679</v>
      </c>
      <c r="AD61" s="229">
        <v>2183.4928448133119</v>
      </c>
      <c r="AE61" s="229">
        <v>1995.7028624895197</v>
      </c>
      <c r="AF61" s="292">
        <v>2183.9843631552849</v>
      </c>
      <c r="AG61" s="246">
        <f t="shared" si="115"/>
        <v>8599.7051428046834</v>
      </c>
      <c r="AH61" s="229">
        <v>2195.5136743756798</v>
      </c>
      <c r="AI61" s="228">
        <v>2041.2576583304399</v>
      </c>
      <c r="AJ61" s="292">
        <v>1798.2040186419486</v>
      </c>
      <c r="AK61" s="228">
        <v>2090.7412531913433</v>
      </c>
      <c r="AL61" s="305">
        <f>SUM(AH61:AK61)</f>
        <v>8125.7166045394115</v>
      </c>
      <c r="AM61" s="228">
        <v>2238.58055831088</v>
      </c>
      <c r="AN61" s="228">
        <v>2073.5201244174227</v>
      </c>
      <c r="AO61" s="228">
        <v>1722.8223863887922</v>
      </c>
      <c r="AP61" s="335">
        <v>1930.7920047087114</v>
      </c>
      <c r="AQ61" s="304">
        <f t="shared" ref="AQ61" si="118">SUM(AM61:AP61)</f>
        <v>7965.715073825806</v>
      </c>
      <c r="AR61" s="228">
        <v>2208.6600000000003</v>
      </c>
      <c r="AS61" s="228">
        <v>2106.48</v>
      </c>
      <c r="AT61" s="228">
        <v>2008.6330153833492</v>
      </c>
      <c r="AU61" s="335">
        <v>2210.6149846166522</v>
      </c>
      <c r="AV61" s="304">
        <v>8534.3880000000008</v>
      </c>
      <c r="AW61" s="228">
        <v>2284.902</v>
      </c>
      <c r="AX61" s="228">
        <v>2017.2389838735844</v>
      </c>
      <c r="AY61" s="228">
        <v>1968.6294999824158</v>
      </c>
      <c r="AZ61" s="377">
        <v>2350.4398621440014</v>
      </c>
      <c r="BA61" s="304">
        <f t="shared" si="116"/>
        <v>8621.2103460000017</v>
      </c>
      <c r="BB61" s="387">
        <v>2325.4397008380001</v>
      </c>
      <c r="BC61" s="377">
        <v>2175.802422276</v>
      </c>
    </row>
    <row r="62" spans="1:55">
      <c r="B62" s="49"/>
      <c r="C62" s="90"/>
      <c r="D62" s="137"/>
      <c r="E62" s="137"/>
      <c r="F62" s="137"/>
      <c r="G62" s="137"/>
      <c r="H62" s="135"/>
      <c r="I62" s="136"/>
      <c r="J62" s="136"/>
      <c r="K62" s="136"/>
      <c r="L62" s="136"/>
      <c r="M62" s="135"/>
      <c r="N62" s="136"/>
      <c r="O62" s="136"/>
      <c r="P62" s="136"/>
      <c r="Q62" s="136"/>
      <c r="R62" s="135"/>
      <c r="S62" s="138"/>
      <c r="T62" s="138"/>
      <c r="U62" s="138"/>
      <c r="V62" s="136"/>
      <c r="W62" s="135"/>
      <c r="X62" s="136"/>
      <c r="Y62" s="136"/>
      <c r="Z62" s="136"/>
      <c r="AA62" s="228"/>
      <c r="AB62" s="228"/>
      <c r="AC62" s="228"/>
      <c r="AD62" s="228"/>
      <c r="AE62" s="228"/>
      <c r="AF62" s="228"/>
      <c r="AG62" s="228"/>
      <c r="AK62" s="228"/>
      <c r="AL62" s="135"/>
      <c r="AM62" s="228"/>
      <c r="AR62" s="228"/>
      <c r="AT62" s="228"/>
      <c r="AW62" s="228"/>
      <c r="AX62" s="228"/>
      <c r="AY62" s="228"/>
      <c r="AZ62" s="204"/>
      <c r="BB62" s="55"/>
      <c r="BC62" s="387"/>
    </row>
    <row r="63" spans="1:55">
      <c r="B63" s="85" t="s">
        <v>148</v>
      </c>
      <c r="C63" s="91" t="s">
        <v>136</v>
      </c>
      <c r="D63" s="139">
        <f t="shared" ref="D63:AV63" si="119">SUM(D59:D61)</f>
        <v>12884.006399999998</v>
      </c>
      <c r="E63" s="139">
        <f t="shared" si="119"/>
        <v>12572.467199999997</v>
      </c>
      <c r="F63" s="139">
        <f t="shared" si="119"/>
        <v>11416.3704</v>
      </c>
      <c r="G63" s="139">
        <f t="shared" si="119"/>
        <v>12611.5008</v>
      </c>
      <c r="H63" s="139">
        <f t="shared" si="119"/>
        <v>49484.344799999992</v>
      </c>
      <c r="I63" s="139">
        <f t="shared" si="119"/>
        <v>13345.986080000001</v>
      </c>
      <c r="J63" s="139">
        <f t="shared" si="119"/>
        <v>12209.656879999999</v>
      </c>
      <c r="K63" s="139">
        <f t="shared" si="119"/>
        <v>10668.119999999999</v>
      </c>
      <c r="L63" s="139">
        <f t="shared" si="119"/>
        <v>14217.223104957558</v>
      </c>
      <c r="M63" s="139">
        <f t="shared" si="119"/>
        <v>50440.986064957557</v>
      </c>
      <c r="N63" s="139">
        <f t="shared" si="119"/>
        <v>14299.039687217228</v>
      </c>
      <c r="O63" s="139">
        <f t="shared" si="119"/>
        <v>14391.040370504201</v>
      </c>
      <c r="P63" s="139">
        <f t="shared" si="119"/>
        <v>13929.761607146223</v>
      </c>
      <c r="Q63" s="139">
        <f t="shared" si="119"/>
        <v>14760.064507336554</v>
      </c>
      <c r="R63" s="139">
        <f t="shared" si="119"/>
        <v>57379.90617220421</v>
      </c>
      <c r="S63" s="139">
        <f t="shared" si="119"/>
        <v>15261.124111705951</v>
      </c>
      <c r="T63" s="139">
        <f t="shared" si="119"/>
        <v>15323.273224892</v>
      </c>
      <c r="U63" s="139">
        <f t="shared" si="119"/>
        <v>14310.8</v>
      </c>
      <c r="V63" s="139">
        <f t="shared" si="119"/>
        <v>15243.602663402047</v>
      </c>
      <c r="W63" s="139">
        <f t="shared" si="119"/>
        <v>60138.8</v>
      </c>
      <c r="X63" s="251">
        <f t="shared" si="119"/>
        <v>16617.849127199999</v>
      </c>
      <c r="Y63" s="251">
        <f t="shared" si="119"/>
        <v>15203.49210426356</v>
      </c>
      <c r="Z63" s="251">
        <f t="shared" si="119"/>
        <v>15860.131028127973</v>
      </c>
      <c r="AA63" s="251">
        <f t="shared" si="119"/>
        <v>17110.679958815403</v>
      </c>
      <c r="AB63" s="139">
        <f t="shared" si="119"/>
        <v>64792.152218406933</v>
      </c>
      <c r="AC63" s="251">
        <f t="shared" si="119"/>
        <v>17376.33614114657</v>
      </c>
      <c r="AD63" s="251">
        <f t="shared" si="119"/>
        <v>15140.774271478114</v>
      </c>
      <c r="AE63" s="251">
        <f t="shared" si="119"/>
        <v>13641.780698215414</v>
      </c>
      <c r="AF63" s="251">
        <f t="shared" si="119"/>
        <v>14604.085083405264</v>
      </c>
      <c r="AG63" s="139">
        <f t="shared" si="119"/>
        <v>60762.976194245355</v>
      </c>
      <c r="AH63" s="251">
        <f t="shared" si="119"/>
        <v>15232.700554320321</v>
      </c>
      <c r="AI63" s="251">
        <f t="shared" si="119"/>
        <v>15472.701713585799</v>
      </c>
      <c r="AJ63" s="251">
        <f t="shared" si="119"/>
        <v>13084.837553841948</v>
      </c>
      <c r="AK63" s="306">
        <f t="shared" si="119"/>
        <v>17368.834790306537</v>
      </c>
      <c r="AL63" s="139">
        <f t="shared" si="119"/>
        <v>61159.07461205461</v>
      </c>
      <c r="AM63" s="306">
        <f t="shared" si="119"/>
        <v>16926.284932542003</v>
      </c>
      <c r="AN63" s="306">
        <f t="shared" si="119"/>
        <v>15030.429456986296</v>
      </c>
      <c r="AO63" s="306">
        <f t="shared" si="119"/>
        <v>14230.19663494879</v>
      </c>
      <c r="AP63" s="306">
        <f t="shared" si="119"/>
        <v>19458.281818547395</v>
      </c>
      <c r="AQ63" s="379">
        <f t="shared" si="119"/>
        <v>65645.192843024488</v>
      </c>
      <c r="AR63" s="306">
        <f t="shared" si="119"/>
        <v>20221.810342898341</v>
      </c>
      <c r="AS63" s="306">
        <f t="shared" si="119"/>
        <v>20057.846189901655</v>
      </c>
      <c r="AT63" s="306">
        <f t="shared" si="119"/>
        <v>18909.823682583348</v>
      </c>
      <c r="AU63" s="306">
        <f t="shared" si="119"/>
        <v>20098.235075232798</v>
      </c>
      <c r="AV63" s="379">
        <f t="shared" si="119"/>
        <v>79287.71529061615</v>
      </c>
      <c r="AW63" s="306">
        <f>SUM(AW59:AW61)</f>
        <v>20437.998299999999</v>
      </c>
      <c r="AX63" s="306">
        <f>SUM(AX59:AX61)</f>
        <v>18981.571453069861</v>
      </c>
      <c r="AY63" s="306">
        <f t="shared" ref="AY63:BC63" si="120">SUM(AY59:AY61)</f>
        <v>19415.797013194631</v>
      </c>
      <c r="AZ63" s="306">
        <f t="shared" si="120"/>
        <v>17039.377157737883</v>
      </c>
      <c r="BA63" s="379">
        <f t="shared" si="120"/>
        <v>75874.743924002381</v>
      </c>
      <c r="BB63" s="306">
        <f t="shared" si="120"/>
        <v>23307.408184398002</v>
      </c>
      <c r="BC63" s="306">
        <f t="shared" si="120"/>
        <v>24280.705301075999</v>
      </c>
    </row>
    <row r="64" spans="1:55">
      <c r="B64" s="49"/>
      <c r="C64" s="90"/>
      <c r="D64" s="137"/>
      <c r="E64" s="137"/>
      <c r="F64" s="137"/>
      <c r="G64" s="137"/>
      <c r="H64" s="135"/>
      <c r="I64" s="136"/>
      <c r="J64" s="136"/>
      <c r="K64" s="136"/>
      <c r="L64" s="136"/>
      <c r="M64" s="135"/>
      <c r="N64" s="136"/>
      <c r="O64" s="136"/>
      <c r="P64" s="136"/>
      <c r="Q64" s="136"/>
      <c r="R64" s="135"/>
      <c r="S64" s="138"/>
      <c r="T64" s="138"/>
      <c r="U64" s="138"/>
      <c r="V64" s="136"/>
      <c r="W64" s="135"/>
      <c r="X64" s="136"/>
      <c r="Y64" s="136"/>
      <c r="Z64" s="136"/>
      <c r="AA64" s="228"/>
      <c r="AB64" s="228"/>
      <c r="AC64" s="228"/>
      <c r="AD64" s="228"/>
      <c r="AE64" s="228"/>
      <c r="AF64" s="228"/>
      <c r="AG64" s="228"/>
      <c r="AH64" s="228"/>
      <c r="AK64" s="228"/>
      <c r="AL64" s="230"/>
      <c r="AM64" s="228"/>
      <c r="AR64" s="228"/>
      <c r="AT64" s="228"/>
      <c r="AW64" s="228"/>
      <c r="AX64" s="228"/>
      <c r="AY64" s="228"/>
      <c r="AZ64" s="204"/>
      <c r="BB64" s="55"/>
      <c r="BC64" s="55"/>
    </row>
    <row r="65" spans="2:55" ht="13.5" thickBot="1">
      <c r="B65" s="53" t="s">
        <v>149</v>
      </c>
      <c r="C65" s="92" t="s">
        <v>136</v>
      </c>
      <c r="D65" s="141">
        <f t="shared" ref="D65:AV65" si="121">SUM(D56,D63)</f>
        <v>43153.027999999991</v>
      </c>
      <c r="E65" s="141">
        <f t="shared" si="121"/>
        <v>43269.81719999999</v>
      </c>
      <c r="F65" s="141">
        <f t="shared" si="121"/>
        <v>42458.851600000002</v>
      </c>
      <c r="G65" s="141">
        <f t="shared" si="121"/>
        <v>43404.109199999999</v>
      </c>
      <c r="H65" s="141">
        <f t="shared" si="121"/>
        <v>172285.80599999998</v>
      </c>
      <c r="I65" s="141">
        <f t="shared" si="121"/>
        <v>43669.083352000001</v>
      </c>
      <c r="J65" s="141">
        <f t="shared" si="121"/>
        <v>42402.730539999997</v>
      </c>
      <c r="K65" s="141">
        <f t="shared" si="121"/>
        <v>41182.750799999994</v>
      </c>
      <c r="L65" s="141">
        <f t="shared" si="121"/>
        <v>44802.51349895756</v>
      </c>
      <c r="M65" s="141">
        <f t="shared" si="121"/>
        <v>172057.07819095755</v>
      </c>
      <c r="N65" s="141">
        <f t="shared" si="121"/>
        <v>43785.294894417224</v>
      </c>
      <c r="O65" s="141">
        <f t="shared" si="121"/>
        <v>44507.043441304202</v>
      </c>
      <c r="P65" s="141">
        <f t="shared" si="121"/>
        <v>44291.622492946219</v>
      </c>
      <c r="Q65" s="141">
        <f t="shared" si="121"/>
        <v>44968.429690336554</v>
      </c>
      <c r="R65" s="141">
        <f t="shared" si="121"/>
        <v>177552.3905190042</v>
      </c>
      <c r="S65" s="141">
        <f t="shared" si="121"/>
        <v>44551.136511705947</v>
      </c>
      <c r="T65" s="141">
        <f t="shared" si="121"/>
        <v>44891.581839692</v>
      </c>
      <c r="U65" s="141">
        <f t="shared" si="121"/>
        <v>44634.799999999996</v>
      </c>
      <c r="V65" s="141">
        <f t="shared" si="121"/>
        <v>45328.841648602051</v>
      </c>
      <c r="W65" s="141">
        <f t="shared" si="121"/>
        <v>179406.36</v>
      </c>
      <c r="X65" s="140">
        <f t="shared" si="121"/>
        <v>44526.132773199999</v>
      </c>
      <c r="Y65" s="140">
        <f t="shared" si="121"/>
        <v>43131.19508232356</v>
      </c>
      <c r="Z65" s="140">
        <f t="shared" si="121"/>
        <v>44071.577579127974</v>
      </c>
      <c r="AA65" s="140">
        <f t="shared" si="121"/>
        <v>45163.586797925411</v>
      </c>
      <c r="AB65" s="141">
        <f t="shared" si="121"/>
        <v>176892.49223257694</v>
      </c>
      <c r="AC65" s="140">
        <f t="shared" si="121"/>
        <v>44473.998761146577</v>
      </c>
      <c r="AD65" s="140">
        <f t="shared" si="121"/>
        <v>40565.465283036669</v>
      </c>
      <c r="AE65" s="140">
        <f t="shared" si="121"/>
        <v>37979.571392203659</v>
      </c>
      <c r="AF65" s="140">
        <f t="shared" si="121"/>
        <v>39870.563494308466</v>
      </c>
      <c r="AG65" s="141">
        <f t="shared" si="121"/>
        <v>162889.59893069533</v>
      </c>
      <c r="AH65" s="140">
        <f t="shared" si="121"/>
        <v>39858.795705190423</v>
      </c>
      <c r="AI65" s="140">
        <f t="shared" si="121"/>
        <v>40607.445859705702</v>
      </c>
      <c r="AJ65" s="140">
        <f t="shared" si="121"/>
        <v>38678.541073691951</v>
      </c>
      <c r="AK65" s="307">
        <f t="shared" si="121"/>
        <v>43002.673692466531</v>
      </c>
      <c r="AL65" s="141">
        <f t="shared" si="121"/>
        <v>162147.45633105462</v>
      </c>
      <c r="AM65" s="307">
        <f t="shared" si="121"/>
        <v>41208.216909741997</v>
      </c>
      <c r="AN65" s="307">
        <f t="shared" si="121"/>
        <v>39640.020850751644</v>
      </c>
      <c r="AO65" s="307">
        <f t="shared" si="121"/>
        <v>39546.4617439906</v>
      </c>
      <c r="AP65" s="307">
        <f t="shared" si="121"/>
        <v>44815.132696502122</v>
      </c>
      <c r="AQ65" s="380">
        <f t="shared" si="121"/>
        <v>165209.83220098639</v>
      </c>
      <c r="AR65" s="307">
        <f t="shared" si="121"/>
        <v>44941.971861318074</v>
      </c>
      <c r="AS65" s="307">
        <f t="shared" si="121"/>
        <v>44485.419165181927</v>
      </c>
      <c r="AT65" s="307">
        <f t="shared" si="121"/>
        <v>42557.997727983355</v>
      </c>
      <c r="AU65" s="307">
        <f t="shared" si="121"/>
        <v>45411.092370432802</v>
      </c>
      <c r="AV65" s="380">
        <f t="shared" si="121"/>
        <v>177405.00172491616</v>
      </c>
      <c r="AW65" s="307">
        <f>SUM(AW56,AW63)</f>
        <v>45781.561243200005</v>
      </c>
      <c r="AX65" s="307">
        <f>SUM(AX56,AX63)</f>
        <v>44640.404302069859</v>
      </c>
      <c r="AY65" s="307">
        <f t="shared" ref="AY65:BC65" si="122">SUM(AY56,AY63)</f>
        <v>45666.349753994626</v>
      </c>
      <c r="AZ65" s="307">
        <f t="shared" si="122"/>
        <v>43497.601885155942</v>
      </c>
      <c r="BA65" s="380">
        <f t="shared" si="122"/>
        <v>179585.91718442042</v>
      </c>
      <c r="BB65" s="307">
        <f t="shared" si="122"/>
        <v>48596.423769213201</v>
      </c>
      <c r="BC65" s="307">
        <f t="shared" si="122"/>
        <v>50208.500255120409</v>
      </c>
    </row>
    <row r="66" spans="2:55">
      <c r="B66" s="49"/>
      <c r="C66" s="90"/>
      <c r="D66" s="51"/>
      <c r="E66" s="51"/>
      <c r="F66" s="51"/>
      <c r="G66" s="51"/>
      <c r="H66" s="52"/>
      <c r="I66" s="51"/>
      <c r="J66" s="51"/>
      <c r="K66" s="51"/>
      <c r="L66" s="51"/>
      <c r="M66" s="52"/>
      <c r="N66" s="51"/>
      <c r="O66" s="51"/>
      <c r="P66" s="51"/>
      <c r="Q66" s="51"/>
      <c r="R66" s="52"/>
      <c r="S66" s="51"/>
      <c r="T66" s="51"/>
      <c r="U66" s="51"/>
      <c r="V66" s="51"/>
      <c r="W66" s="52"/>
      <c r="X66" s="51"/>
      <c r="Y66" s="51"/>
      <c r="Z66" s="51"/>
      <c r="AA66" s="228"/>
      <c r="AB66" s="228"/>
      <c r="AC66" s="228"/>
      <c r="AD66" s="228"/>
      <c r="AE66" s="228"/>
      <c r="AF66" s="228"/>
      <c r="AG66" s="228"/>
      <c r="AT66" s="228"/>
      <c r="AZ66" s="204"/>
    </row>
    <row r="67" spans="2:55">
      <c r="B67" s="19"/>
      <c r="D67" s="19"/>
      <c r="E67" s="19"/>
      <c r="F67" s="19"/>
      <c r="G67" s="19"/>
      <c r="H67" s="60"/>
      <c r="I67" s="59"/>
      <c r="J67" s="59"/>
      <c r="K67" s="59"/>
      <c r="L67" s="59"/>
      <c r="M67" s="108"/>
      <c r="N67" s="59"/>
      <c r="O67" s="59"/>
      <c r="P67" s="59"/>
      <c r="Q67" s="59"/>
      <c r="R67" s="108"/>
      <c r="S67" s="59"/>
      <c r="T67" s="59"/>
      <c r="U67" s="59"/>
      <c r="V67" s="59"/>
      <c r="W67" s="108"/>
      <c r="X67" s="54"/>
      <c r="Y67" s="54"/>
      <c r="Z67" s="54"/>
      <c r="AA67" s="228"/>
      <c r="AB67" s="244"/>
      <c r="AC67" s="244"/>
      <c r="AD67" s="244"/>
      <c r="AE67" s="244"/>
      <c r="AF67" s="244"/>
      <c r="AG67" s="244"/>
      <c r="AT67" s="228"/>
      <c r="AZ67" s="204"/>
    </row>
    <row r="68" spans="2:55">
      <c r="B68" s="19"/>
      <c r="D68" s="19"/>
      <c r="E68" s="19"/>
      <c r="F68" s="19"/>
      <c r="G68" s="19"/>
      <c r="H68" s="60"/>
      <c r="I68" s="59"/>
      <c r="J68" s="59"/>
      <c r="K68" s="59"/>
      <c r="L68" s="59"/>
      <c r="M68" s="108"/>
      <c r="N68" s="59"/>
      <c r="O68" s="59"/>
      <c r="P68" s="59"/>
      <c r="Q68" s="59"/>
      <c r="R68" s="108"/>
      <c r="S68" s="59"/>
      <c r="T68" s="59"/>
      <c r="U68" s="59"/>
      <c r="V68" s="59"/>
      <c r="W68" s="108"/>
      <c r="X68" s="54"/>
      <c r="Y68" s="54"/>
      <c r="Z68" s="54"/>
      <c r="AA68" s="228"/>
      <c r="AB68" s="228"/>
      <c r="AC68" s="228"/>
      <c r="AD68" s="228"/>
      <c r="AE68" s="228"/>
      <c r="AF68" s="228"/>
      <c r="AG68" s="228"/>
      <c r="AT68" s="228"/>
      <c r="AZ68" s="204"/>
    </row>
    <row r="69" spans="2:55">
      <c r="B69" s="19"/>
      <c r="D69" s="19"/>
      <c r="E69" s="19"/>
      <c r="F69" s="19"/>
      <c r="G69" s="19"/>
      <c r="H69" s="109"/>
      <c r="I69" s="55"/>
      <c r="J69" s="55"/>
      <c r="K69" s="55"/>
      <c r="L69" s="55"/>
      <c r="M69" s="109"/>
      <c r="N69" s="55"/>
      <c r="O69" s="55"/>
      <c r="P69" s="55"/>
      <c r="Q69" s="55"/>
      <c r="S69" s="34"/>
      <c r="T69" s="34"/>
      <c r="U69" s="34"/>
      <c r="V69" s="55"/>
      <c r="X69" s="4"/>
      <c r="Y69" s="4"/>
      <c r="AA69" s="228"/>
      <c r="AB69" s="228"/>
      <c r="AC69" s="228"/>
      <c r="AD69" s="228"/>
      <c r="AE69" s="228"/>
      <c r="AF69" s="228"/>
      <c r="AG69" s="228"/>
      <c r="AT69" s="228"/>
      <c r="AZ69" s="204"/>
    </row>
    <row r="70" spans="2:55">
      <c r="B70" s="45" t="s">
        <v>150</v>
      </c>
      <c r="C70" s="93"/>
      <c r="D70" s="83" t="s">
        <v>194</v>
      </c>
      <c r="E70" s="83" t="s">
        <v>195</v>
      </c>
      <c r="F70" s="83" t="s">
        <v>196</v>
      </c>
      <c r="G70" s="83" t="s">
        <v>197</v>
      </c>
      <c r="H70" s="84">
        <v>2015</v>
      </c>
      <c r="I70" s="83" t="s">
        <v>198</v>
      </c>
      <c r="J70" s="83" t="s">
        <v>199</v>
      </c>
      <c r="K70" s="83" t="s">
        <v>200</v>
      </c>
      <c r="L70" s="83" t="s">
        <v>201</v>
      </c>
      <c r="M70" s="84">
        <v>2016</v>
      </c>
      <c r="N70" s="83" t="s">
        <v>202</v>
      </c>
      <c r="O70" s="83" t="s">
        <v>203</v>
      </c>
      <c r="P70" s="83" t="s">
        <v>204</v>
      </c>
      <c r="Q70" s="83" t="s">
        <v>205</v>
      </c>
      <c r="R70" s="84">
        <v>2017</v>
      </c>
      <c r="S70" s="83" t="s">
        <v>10</v>
      </c>
      <c r="T70" s="83" t="s">
        <v>193</v>
      </c>
      <c r="U70" s="83" t="s">
        <v>207</v>
      </c>
      <c r="V70" s="83" t="s">
        <v>215</v>
      </c>
      <c r="W70" s="84">
        <v>2018</v>
      </c>
      <c r="X70" s="83" t="s">
        <v>219</v>
      </c>
      <c r="Y70" s="83" t="s">
        <v>224</v>
      </c>
      <c r="Z70" s="83" t="s">
        <v>225</v>
      </c>
      <c r="AA70" s="214" t="s">
        <v>233</v>
      </c>
      <c r="AB70" s="84">
        <v>2019</v>
      </c>
      <c r="AC70" s="83" t="s">
        <v>304</v>
      </c>
      <c r="AD70" s="83" t="s">
        <v>321</v>
      </c>
      <c r="AE70" s="83" t="s">
        <v>325</v>
      </c>
      <c r="AF70" s="83" t="s">
        <v>332</v>
      </c>
      <c r="AG70" s="84">
        <v>2020</v>
      </c>
      <c r="AH70" s="83" t="s">
        <v>351</v>
      </c>
      <c r="AI70" s="83" t="s">
        <v>352</v>
      </c>
      <c r="AJ70" s="83" t="s">
        <v>356</v>
      </c>
      <c r="AK70" s="83" t="s">
        <v>357</v>
      </c>
      <c r="AL70" s="84">
        <v>2021</v>
      </c>
      <c r="AM70" s="83" t="s">
        <v>359</v>
      </c>
      <c r="AN70" s="83" t="s">
        <v>362</v>
      </c>
      <c r="AO70" s="83" t="s">
        <v>363</v>
      </c>
      <c r="AP70" s="83" t="s">
        <v>369</v>
      </c>
      <c r="AQ70" s="334">
        <v>2022</v>
      </c>
      <c r="AR70" s="83" t="s">
        <v>370</v>
      </c>
      <c r="AS70" s="83" t="s">
        <v>376</v>
      </c>
      <c r="AT70" s="83" t="s">
        <v>379</v>
      </c>
      <c r="AU70" s="83" t="s">
        <v>382</v>
      </c>
      <c r="AV70" s="84">
        <v>2023</v>
      </c>
      <c r="AW70" s="83" t="s">
        <v>390</v>
      </c>
      <c r="AX70" s="83" t="s">
        <v>394</v>
      </c>
      <c r="AY70" s="83" t="s">
        <v>429</v>
      </c>
      <c r="AZ70" s="83" t="s">
        <v>432</v>
      </c>
      <c r="BA70" s="334">
        <v>2024</v>
      </c>
      <c r="BB70" s="83" t="s">
        <v>433</v>
      </c>
      <c r="BC70" s="83" t="s">
        <v>441</v>
      </c>
    </row>
    <row r="71" spans="2:55">
      <c r="B71" s="49"/>
      <c r="C71" s="90"/>
      <c r="D71" s="49"/>
      <c r="E71" s="49"/>
      <c r="F71" s="49"/>
      <c r="G71" s="49"/>
      <c r="H71" s="48"/>
      <c r="I71" s="48"/>
      <c r="J71" s="48"/>
      <c r="K71" s="48"/>
      <c r="L71" s="48"/>
      <c r="M71" s="48"/>
      <c r="N71" s="48"/>
      <c r="O71" s="48"/>
      <c r="P71" s="48"/>
      <c r="Q71" s="48"/>
      <c r="R71" s="48"/>
      <c r="V71" s="48"/>
      <c r="W71" s="48"/>
      <c r="X71" s="47"/>
      <c r="Y71" s="47"/>
      <c r="Z71" s="47"/>
      <c r="AA71" s="228"/>
      <c r="AB71" s="228"/>
      <c r="AC71" s="228"/>
      <c r="AD71" s="228"/>
      <c r="AE71" s="228"/>
      <c r="AF71" s="228"/>
      <c r="AG71" s="228"/>
      <c r="AT71" s="228"/>
      <c r="AZ71" s="204"/>
    </row>
    <row r="72" spans="2:55">
      <c r="B72" s="56" t="s">
        <v>151</v>
      </c>
      <c r="C72" s="57"/>
      <c r="D72" s="76"/>
      <c r="E72" s="76"/>
      <c r="F72" s="76"/>
      <c r="G72" s="76"/>
      <c r="H72" s="110"/>
      <c r="I72" s="58"/>
      <c r="J72" s="58"/>
      <c r="K72" s="58"/>
      <c r="L72" s="58"/>
      <c r="M72" s="110"/>
      <c r="N72" s="58"/>
      <c r="O72" s="58"/>
      <c r="P72" s="58"/>
      <c r="Q72" s="58"/>
      <c r="R72" s="110"/>
      <c r="S72" s="55"/>
      <c r="T72" s="55"/>
      <c r="U72" s="55"/>
      <c r="V72" s="58"/>
      <c r="W72" s="110"/>
      <c r="X72" s="58"/>
      <c r="Y72" s="58"/>
      <c r="Z72" s="58"/>
      <c r="AA72" s="228"/>
      <c r="AB72" s="228"/>
      <c r="AC72" s="228"/>
      <c r="AD72" s="228"/>
      <c r="AE72" s="228"/>
      <c r="AF72" s="228"/>
      <c r="AG72" s="228"/>
      <c r="AT72" s="228"/>
      <c r="AZ72" s="204"/>
    </row>
    <row r="73" spans="2:55">
      <c r="B73" s="50" t="s">
        <v>331</v>
      </c>
      <c r="C73" s="89" t="s">
        <v>137</v>
      </c>
      <c r="D73" s="99"/>
      <c r="E73" s="99"/>
      <c r="F73" s="99"/>
      <c r="G73" s="99"/>
      <c r="H73" s="60">
        <v>637.38599999999997</v>
      </c>
      <c r="I73" s="59">
        <v>152.155</v>
      </c>
      <c r="J73" s="59">
        <v>152.38200000000001</v>
      </c>
      <c r="K73" s="59">
        <v>154.33499999999998</v>
      </c>
      <c r="L73" s="59">
        <v>154.83100000000002</v>
      </c>
      <c r="M73" s="60">
        <f>SUM(I73:L73)</f>
        <v>613.70299999999997</v>
      </c>
      <c r="N73" s="59">
        <v>156.96899999999999</v>
      </c>
      <c r="O73" s="59">
        <v>154.44299999999998</v>
      </c>
      <c r="P73" s="59">
        <v>154.75</v>
      </c>
      <c r="Q73" s="59">
        <v>152.114</v>
      </c>
      <c r="R73" s="60">
        <f>SUM(N73:Q73)</f>
        <v>618.27599999999995</v>
      </c>
      <c r="S73" s="59">
        <v>145.654</v>
      </c>
      <c r="T73" s="59">
        <v>161.596</v>
      </c>
      <c r="U73" s="59">
        <v>164.221</v>
      </c>
      <c r="V73" s="59">
        <v>158.33299999999997</v>
      </c>
      <c r="W73" s="130">
        <f t="shared" ref="W73:W82" si="123">SUM(S73:V73)</f>
        <v>629.80399999999997</v>
      </c>
      <c r="X73" s="131">
        <v>163.98</v>
      </c>
      <c r="Y73" s="131">
        <v>130.26199999999997</v>
      </c>
      <c r="Z73" s="131">
        <v>215.35726815000004</v>
      </c>
      <c r="AA73" s="230">
        <v>199.09800000000001</v>
      </c>
      <c r="AB73" s="245">
        <f>SUM(X73:AA73)</f>
        <v>708.69726815000001</v>
      </c>
      <c r="AC73" s="228">
        <v>189.45300000000003</v>
      </c>
      <c r="AD73" s="228">
        <v>201.779</v>
      </c>
      <c r="AE73" s="229">
        <v>161.62999999999994</v>
      </c>
      <c r="AF73" s="244">
        <v>173.149</v>
      </c>
      <c r="AG73" s="245">
        <f>SUM(AC73:AF73)</f>
        <v>726.01099999999997</v>
      </c>
      <c r="AH73" s="298">
        <v>163.71600000000001</v>
      </c>
      <c r="AI73" s="298">
        <v>162.84740408168</v>
      </c>
      <c r="AJ73" s="298">
        <v>168.81800000000004</v>
      </c>
      <c r="AK73" s="298">
        <v>169.61300000000011</v>
      </c>
      <c r="AL73" s="308">
        <f>SUM(AH73:AK73)</f>
        <v>664.99440408168016</v>
      </c>
      <c r="AM73" s="298">
        <v>154</v>
      </c>
      <c r="AN73" s="298">
        <v>152.65499999999997</v>
      </c>
      <c r="AO73" s="228">
        <v>151.27900000000005</v>
      </c>
      <c r="AP73" s="228">
        <v>165.35599999999994</v>
      </c>
      <c r="AQ73" s="304">
        <f>SUM(AM73:AP73)</f>
        <v>623.29</v>
      </c>
      <c r="AR73" s="298">
        <v>157.66200000000001</v>
      </c>
      <c r="AS73" s="298">
        <v>151.16</v>
      </c>
      <c r="AT73" s="228">
        <v>137.27799999999999</v>
      </c>
      <c r="AU73" s="228">
        <v>149.52300000000005</v>
      </c>
      <c r="AV73" s="304">
        <f t="shared" ref="AV73:AW84" si="124">SUM(AR73:AU73)</f>
        <v>595.62300000000005</v>
      </c>
      <c r="AW73" s="298">
        <v>144.65899999999999</v>
      </c>
      <c r="AX73" s="298">
        <v>156.13800000000003</v>
      </c>
      <c r="AY73" s="298">
        <v>154.43399999999997</v>
      </c>
      <c r="AZ73" s="204">
        <v>157.601</v>
      </c>
      <c r="BA73" s="304">
        <f t="shared" ref="BA73:BA84" si="125">SUM(AW73:AZ73)</f>
        <v>612.83199999999999</v>
      </c>
      <c r="BB73" s="204">
        <v>150.256</v>
      </c>
      <c r="BC73" s="377">
        <v>147.63199999999998</v>
      </c>
    </row>
    <row r="74" spans="2:55">
      <c r="B74" s="50" t="s">
        <v>139</v>
      </c>
      <c r="C74" s="89" t="s">
        <v>137</v>
      </c>
      <c r="D74" s="99"/>
      <c r="E74" s="99"/>
      <c r="F74" s="99"/>
      <c r="G74" s="99"/>
      <c r="H74" s="60">
        <v>187.916</v>
      </c>
      <c r="I74" s="59">
        <v>47.212000000000003</v>
      </c>
      <c r="J74" s="59">
        <v>47.629999999999995</v>
      </c>
      <c r="K74" s="59">
        <v>48.716000000000001</v>
      </c>
      <c r="L74" s="59">
        <v>47.6</v>
      </c>
      <c r="M74" s="60">
        <f t="shared" ref="M74:M77" si="126">SUM(I74:L74)</f>
        <v>191.15799999999999</v>
      </c>
      <c r="N74" s="59">
        <v>47.993000000000002</v>
      </c>
      <c r="O74" s="59">
        <v>49.928000000000004</v>
      </c>
      <c r="P74" s="59">
        <v>50.469000000000001</v>
      </c>
      <c r="Q74" s="59">
        <v>49.7</v>
      </c>
      <c r="R74" s="60">
        <f t="shared" ref="R74:R76" si="127">SUM(N74:Q74)</f>
        <v>198.09000000000003</v>
      </c>
      <c r="S74" s="59">
        <v>52.076999999999998</v>
      </c>
      <c r="T74" s="59">
        <v>53.005882999999997</v>
      </c>
      <c r="U74" s="59">
        <v>58.61</v>
      </c>
      <c r="V74" s="59">
        <v>57.307117000000005</v>
      </c>
      <c r="W74" s="130">
        <f t="shared" si="123"/>
        <v>221</v>
      </c>
      <c r="X74" s="131">
        <v>65.891277000000002</v>
      </c>
      <c r="Y74" s="131">
        <v>64.297566000000018</v>
      </c>
      <c r="Z74" s="131">
        <v>64.783000000000015</v>
      </c>
      <c r="AA74" s="228">
        <v>65.201523999999893</v>
      </c>
      <c r="AB74" s="245">
        <f t="shared" ref="AB74:AB82" si="128">SUM(X74:AA74)</f>
        <v>260.17336699999993</v>
      </c>
      <c r="AC74" s="228">
        <v>56.877746000000002</v>
      </c>
      <c r="AD74" s="228">
        <v>60.583168999999998</v>
      </c>
      <c r="AE74" s="229">
        <v>51.246510000000029</v>
      </c>
      <c r="AF74" s="244">
        <v>48.106783999999976</v>
      </c>
      <c r="AG74" s="245">
        <f t="shared" ref="AG74:AG84" si="129">SUM(AC74:AF74)</f>
        <v>216.81420900000001</v>
      </c>
      <c r="AH74" s="298">
        <v>47.006638000000002</v>
      </c>
      <c r="AI74" s="298">
        <v>42.354437999999995</v>
      </c>
      <c r="AJ74" s="298">
        <v>57.370621000000007</v>
      </c>
      <c r="AK74" s="298">
        <v>55.545111999999982</v>
      </c>
      <c r="AL74" s="308">
        <f t="shared" ref="AL74:AL84" si="130">SUM(AH74:AK74)</f>
        <v>202.27680899999999</v>
      </c>
      <c r="AM74" s="298">
        <v>54.400999999999996</v>
      </c>
      <c r="AN74" s="298">
        <v>55.917000000000016</v>
      </c>
      <c r="AO74" s="228">
        <v>52.540610999999984</v>
      </c>
      <c r="AP74" s="228">
        <v>50.122628999999989</v>
      </c>
      <c r="AQ74" s="304">
        <f t="shared" ref="AQ74:AQ84" si="131">SUM(AM74:AP74)</f>
        <v>212.98123999999999</v>
      </c>
      <c r="AR74" s="298">
        <v>53.427</v>
      </c>
      <c r="AS74" s="298">
        <v>51.457000000000001</v>
      </c>
      <c r="AT74" s="228">
        <v>51.086000000000006</v>
      </c>
      <c r="AU74" s="228">
        <v>60.954000000000015</v>
      </c>
      <c r="AV74" s="304">
        <f t="shared" si="124"/>
        <v>216.92400000000001</v>
      </c>
      <c r="AW74" s="298">
        <v>51.167999999999999</v>
      </c>
      <c r="AX74" s="298">
        <v>48.449000000000005</v>
      </c>
      <c r="AY74" s="298">
        <v>48.90499999999998</v>
      </c>
      <c r="AZ74" s="204">
        <v>56.557000000000016</v>
      </c>
      <c r="BA74" s="304">
        <f t="shared" si="125"/>
        <v>205.07900000000001</v>
      </c>
      <c r="BB74" s="204">
        <v>56.025756999999999</v>
      </c>
      <c r="BC74" s="377">
        <v>51.256079999999997</v>
      </c>
    </row>
    <row r="75" spans="2:55">
      <c r="B75" s="50" t="s">
        <v>140</v>
      </c>
      <c r="C75" s="89" t="s">
        <v>137</v>
      </c>
      <c r="D75" s="99"/>
      <c r="E75" s="99"/>
      <c r="F75" s="99"/>
      <c r="G75" s="99"/>
      <c r="H75" s="60">
        <v>342.26600000000002</v>
      </c>
      <c r="I75" s="59">
        <v>4.6740000000000004</v>
      </c>
      <c r="J75" s="59">
        <v>4.8045</v>
      </c>
      <c r="K75" s="59">
        <v>4.6970000000000001</v>
      </c>
      <c r="L75" s="59">
        <v>4.9184999999999999</v>
      </c>
      <c r="M75" s="60">
        <f t="shared" si="126"/>
        <v>19.094000000000001</v>
      </c>
      <c r="N75" s="59">
        <v>3.984</v>
      </c>
      <c r="O75" s="59">
        <v>4.1675000000000004</v>
      </c>
      <c r="P75" s="59">
        <v>4.8144999999999998</v>
      </c>
      <c r="Q75" s="59">
        <v>5.0199999999999996</v>
      </c>
      <c r="R75" s="60">
        <f t="shared" si="127"/>
        <v>17.986000000000001</v>
      </c>
      <c r="S75" s="59">
        <v>5.3179435000000002</v>
      </c>
      <c r="T75" s="59">
        <v>5.4556209999999998</v>
      </c>
      <c r="U75" s="59">
        <v>5.6051360000000008</v>
      </c>
      <c r="V75" s="59">
        <v>6.0442994999999948</v>
      </c>
      <c r="W75" s="130">
        <f t="shared" si="123"/>
        <v>22.422999999999995</v>
      </c>
      <c r="X75" s="131">
        <v>6.5916480000000002</v>
      </c>
      <c r="Y75" s="131">
        <v>6.7226789999999985</v>
      </c>
      <c r="Z75" s="131">
        <v>6.7074505000000002</v>
      </c>
      <c r="AA75" s="228">
        <v>7.017831000000001</v>
      </c>
      <c r="AB75" s="245">
        <f t="shared" si="128"/>
        <v>27.0396085</v>
      </c>
      <c r="AC75" s="228">
        <v>7.1506755000000002</v>
      </c>
      <c r="AD75" s="228">
        <v>6.4899999999999984</v>
      </c>
      <c r="AE75" s="229">
        <v>5.8206457705000023</v>
      </c>
      <c r="AF75" s="244">
        <v>7.8445967294999974</v>
      </c>
      <c r="AG75" s="245">
        <f t="shared" si="129"/>
        <v>27.305917999999998</v>
      </c>
      <c r="AH75" s="298">
        <v>6.9097115000000002</v>
      </c>
      <c r="AI75" s="298">
        <v>9.7907154999999975</v>
      </c>
      <c r="AJ75" s="298">
        <v>5.5795730000000034</v>
      </c>
      <c r="AK75" s="298">
        <v>8.5229999999999997</v>
      </c>
      <c r="AL75" s="308">
        <f t="shared" si="130"/>
        <v>30.803000000000001</v>
      </c>
      <c r="AM75" s="298">
        <v>7.5342814999999996</v>
      </c>
      <c r="AN75" s="298">
        <v>8.8746144498600046</v>
      </c>
      <c r="AO75" s="228">
        <v>8.7074060501399977</v>
      </c>
      <c r="AP75" s="228">
        <v>7.8836979999999981</v>
      </c>
      <c r="AQ75" s="304">
        <f t="shared" si="131"/>
        <v>33</v>
      </c>
      <c r="AR75" s="298">
        <v>8.06</v>
      </c>
      <c r="AS75" s="298">
        <v>8.0069999999999997</v>
      </c>
      <c r="AT75" s="228">
        <v>7.027000000000001</v>
      </c>
      <c r="AU75" s="228">
        <v>9.5420000000000016</v>
      </c>
      <c r="AV75" s="304">
        <f t="shared" si="124"/>
        <v>32.636000000000003</v>
      </c>
      <c r="AW75" s="298">
        <v>9.5169999999999995</v>
      </c>
      <c r="AX75" s="298">
        <v>10.049085999999999</v>
      </c>
      <c r="AY75" s="298">
        <v>10.862914</v>
      </c>
      <c r="AZ75" s="204">
        <v>10.410229000000005</v>
      </c>
      <c r="BA75" s="304">
        <f t="shared" si="125"/>
        <v>40.839229000000003</v>
      </c>
      <c r="BB75" s="204">
        <v>9.8988069999999997</v>
      </c>
      <c r="BC75" s="377">
        <v>9.6050040000000028</v>
      </c>
    </row>
    <row r="76" spans="2:55">
      <c r="B76" s="50" t="s">
        <v>216</v>
      </c>
      <c r="C76" s="89" t="s">
        <v>137</v>
      </c>
      <c r="D76" s="99"/>
      <c r="E76" s="99"/>
      <c r="F76" s="99"/>
      <c r="G76" s="99"/>
      <c r="H76" s="60">
        <v>241.64999999999998</v>
      </c>
      <c r="I76" s="59">
        <v>72.791499999999999</v>
      </c>
      <c r="J76" s="59">
        <v>78.632500000000007</v>
      </c>
      <c r="K76" s="59">
        <v>73.298500000000004</v>
      </c>
      <c r="L76" s="59">
        <v>74.450427755618023</v>
      </c>
      <c r="M76" s="60">
        <f t="shared" si="126"/>
        <v>299.17292775561805</v>
      </c>
      <c r="N76" s="59">
        <v>73.050499999999985</v>
      </c>
      <c r="O76" s="59">
        <v>73.131499999999988</v>
      </c>
      <c r="P76" s="59">
        <v>66.917293233082702</v>
      </c>
      <c r="Q76" s="59">
        <v>66.917293233082702</v>
      </c>
      <c r="R76" s="60">
        <f t="shared" si="127"/>
        <v>280.01658646616539</v>
      </c>
      <c r="S76" s="59">
        <v>75.187969924812023</v>
      </c>
      <c r="T76" s="59">
        <v>56.041996887622503</v>
      </c>
      <c r="U76" s="59">
        <v>59.790020960441375</v>
      </c>
      <c r="V76" s="59">
        <v>71.330012227124115</v>
      </c>
      <c r="W76" s="130">
        <f t="shared" si="123"/>
        <v>262.35000000000002</v>
      </c>
      <c r="X76" s="131">
        <v>69.831244000000012</v>
      </c>
      <c r="Y76" s="131">
        <v>49.886006254999998</v>
      </c>
      <c r="Z76" s="131">
        <v>46.449999999999989</v>
      </c>
      <c r="AA76" s="228">
        <v>58.300000000000011</v>
      </c>
      <c r="AB76" s="245">
        <f t="shared" si="128"/>
        <v>224.46725025500001</v>
      </c>
      <c r="AC76" s="228">
        <v>58</v>
      </c>
      <c r="AD76" s="228">
        <v>44.842368706045505</v>
      </c>
      <c r="AE76" s="229">
        <v>38.355625273954502</v>
      </c>
      <c r="AF76" s="244">
        <v>46.421772029999971</v>
      </c>
      <c r="AG76" s="245">
        <f t="shared" si="129"/>
        <v>187.61976600999998</v>
      </c>
      <c r="AH76" s="298">
        <v>57.536757199999997</v>
      </c>
      <c r="AI76" s="298">
        <v>49.686349862488711</v>
      </c>
      <c r="AJ76" s="298">
        <v>40.963058133212286</v>
      </c>
      <c r="AK76" s="298">
        <v>37.217000000000013</v>
      </c>
      <c r="AL76" s="308">
        <f t="shared" si="130"/>
        <v>185.40316519570101</v>
      </c>
      <c r="AM76" s="298">
        <v>32.3035</v>
      </c>
      <c r="AN76" s="298">
        <v>28.227499999999999</v>
      </c>
      <c r="AO76" s="228">
        <v>26.459007280000002</v>
      </c>
      <c r="AP76" s="228">
        <v>28.409992719999998</v>
      </c>
      <c r="AQ76" s="304">
        <f t="shared" si="131"/>
        <v>115.4</v>
      </c>
      <c r="AR76" s="298">
        <v>27.545000000000002</v>
      </c>
      <c r="AS76" s="298">
        <v>34.738</v>
      </c>
      <c r="AT76" s="228">
        <v>31.828000000000003</v>
      </c>
      <c r="AU76" s="228">
        <v>35.047999999999988</v>
      </c>
      <c r="AV76" s="304">
        <f t="shared" si="124"/>
        <v>129.15899999999999</v>
      </c>
      <c r="AW76" s="298">
        <v>33.944000000000003</v>
      </c>
      <c r="AX76" s="298">
        <v>33.771500000000003</v>
      </c>
      <c r="AY76" s="298">
        <v>33.370499999999993</v>
      </c>
      <c r="AZ76" s="204">
        <v>35.925500000000014</v>
      </c>
      <c r="BA76" s="304">
        <f t="shared" si="125"/>
        <v>137.01150000000001</v>
      </c>
      <c r="BB76" s="204">
        <v>35.9351567</v>
      </c>
      <c r="BC76" s="377">
        <v>32.919843300000004</v>
      </c>
    </row>
    <row r="77" spans="2:55">
      <c r="B77" s="50" t="s">
        <v>217</v>
      </c>
      <c r="C77" s="89" t="s">
        <v>137</v>
      </c>
      <c r="D77" s="99"/>
      <c r="E77" s="99"/>
      <c r="F77" s="99"/>
      <c r="G77" s="99"/>
      <c r="H77" s="60">
        <v>232.78018500000002</v>
      </c>
      <c r="I77" s="59">
        <v>59.025779999999997</v>
      </c>
      <c r="J77" s="59">
        <v>64.301490000000001</v>
      </c>
      <c r="K77" s="59">
        <v>55.941435000000006</v>
      </c>
      <c r="L77" s="59">
        <v>62.381057471853936</v>
      </c>
      <c r="M77" s="60">
        <f t="shared" si="126"/>
        <v>241.64976247185393</v>
      </c>
      <c r="N77" s="59">
        <v>54.053834999999992</v>
      </c>
      <c r="O77" s="59">
        <v>55.334894999999996</v>
      </c>
      <c r="P77" s="59">
        <v>49.489866766917295</v>
      </c>
      <c r="Q77" s="59">
        <v>63.761006766917291</v>
      </c>
      <c r="R77" s="60">
        <v>218</v>
      </c>
      <c r="S77" s="59">
        <v>49.968030075187968</v>
      </c>
      <c r="T77" s="59">
        <v>46.106499907915428</v>
      </c>
      <c r="U77" s="59">
        <v>45.805596126945666</v>
      </c>
      <c r="V77" s="59">
        <v>53.566373889950931</v>
      </c>
      <c r="W77" s="130">
        <f t="shared" si="123"/>
        <v>195.44649999999999</v>
      </c>
      <c r="X77" s="131">
        <v>47.478900000000003</v>
      </c>
      <c r="Y77" s="131">
        <v>39.938746433202802</v>
      </c>
      <c r="Z77" s="131">
        <v>38.488</v>
      </c>
      <c r="AA77" s="228">
        <v>54.599999999999994</v>
      </c>
      <c r="AB77" s="245">
        <f t="shared" si="128"/>
        <v>180.5056464332028</v>
      </c>
      <c r="AC77" s="228">
        <v>40.946400000000004</v>
      </c>
      <c r="AD77" s="228">
        <v>33.933900000000001</v>
      </c>
      <c r="AE77" s="229">
        <v>31.700308259399996</v>
      </c>
      <c r="AF77" s="244">
        <v>35.879612529567538</v>
      </c>
      <c r="AG77" s="245">
        <f t="shared" si="129"/>
        <v>142.46022078896755</v>
      </c>
      <c r="AH77" s="298">
        <v>37.216001200000001</v>
      </c>
      <c r="AI77" s="298">
        <v>33.788907217925249</v>
      </c>
      <c r="AJ77" s="298">
        <v>26.610209999999995</v>
      </c>
      <c r="AK77" s="298">
        <v>27.686010000000003</v>
      </c>
      <c r="AL77" s="308">
        <f t="shared" si="130"/>
        <v>125.30112841792524</v>
      </c>
      <c r="AM77" s="298">
        <v>29.583347085116415</v>
      </c>
      <c r="AN77" s="298">
        <v>26.951130342479274</v>
      </c>
      <c r="AO77" s="228">
        <v>27.011622572404306</v>
      </c>
      <c r="AP77" s="228">
        <v>43.462426600000015</v>
      </c>
      <c r="AQ77" s="304">
        <f t="shared" si="131"/>
        <v>127.00852660000001</v>
      </c>
      <c r="AR77" s="298">
        <v>28.265999999999998</v>
      </c>
      <c r="AS77" s="298">
        <v>26.846000000000004</v>
      </c>
      <c r="AT77" s="228">
        <v>27.098999999999997</v>
      </c>
      <c r="AU77" s="228">
        <v>29.867999999999988</v>
      </c>
      <c r="AV77" s="304">
        <f t="shared" si="124"/>
        <v>112.07899999999998</v>
      </c>
      <c r="AW77" s="298">
        <v>30.123999999999999</v>
      </c>
      <c r="AX77" s="298">
        <v>28.167530000000003</v>
      </c>
      <c r="AY77" s="298">
        <v>24.982470000000003</v>
      </c>
      <c r="AZ77" s="204">
        <v>25.320255000000003</v>
      </c>
      <c r="BA77" s="304">
        <f t="shared" si="125"/>
        <v>108.594255</v>
      </c>
      <c r="BB77" s="204">
        <v>24.479331599999998</v>
      </c>
      <c r="BC77" s="377">
        <v>23.677073400000008</v>
      </c>
    </row>
    <row r="78" spans="2:55">
      <c r="B78" s="50" t="s">
        <v>361</v>
      </c>
      <c r="C78" s="89" t="s">
        <v>137</v>
      </c>
      <c r="D78" s="98"/>
      <c r="E78" s="98"/>
      <c r="F78" s="98"/>
      <c r="G78" s="98"/>
      <c r="H78" s="60">
        <v>300.10000000000002</v>
      </c>
      <c r="I78" s="59">
        <v>91.558999999999997</v>
      </c>
      <c r="J78" s="59">
        <v>68.97399999999999</v>
      </c>
      <c r="K78" s="59">
        <v>68.382999999999996</v>
      </c>
      <c r="L78" s="59">
        <v>98</v>
      </c>
      <c r="M78" s="60">
        <f>SUM(I78:L78)</f>
        <v>326.916</v>
      </c>
      <c r="N78" s="59">
        <v>95.453000000000003</v>
      </c>
      <c r="O78" s="59">
        <v>74.692999999999984</v>
      </c>
      <c r="P78" s="59">
        <v>66.248999999999995</v>
      </c>
      <c r="Q78" s="59">
        <v>107.7376</v>
      </c>
      <c r="R78" s="60">
        <v>343.73759999999999</v>
      </c>
      <c r="S78" s="59">
        <v>111.08454500000002</v>
      </c>
      <c r="T78" s="59">
        <v>93.262129999999985</v>
      </c>
      <c r="U78" s="59">
        <v>57</v>
      </c>
      <c r="V78" s="59">
        <v>87.653324999999995</v>
      </c>
      <c r="W78" s="130">
        <f t="shared" si="123"/>
        <v>349</v>
      </c>
      <c r="X78" s="131">
        <v>93</v>
      </c>
      <c r="Y78" s="131">
        <v>89.1</v>
      </c>
      <c r="Z78" s="131">
        <v>73.506641999999999</v>
      </c>
      <c r="AA78" s="228">
        <v>94.364964399999991</v>
      </c>
      <c r="AB78" s="245">
        <f t="shared" si="128"/>
        <v>349.97160639999998</v>
      </c>
      <c r="AC78" s="228">
        <v>90</v>
      </c>
      <c r="AD78" s="228">
        <v>81.978654124999991</v>
      </c>
      <c r="AE78" s="229">
        <v>72.492999999999995</v>
      </c>
      <c r="AF78" s="244">
        <v>81.277345875000037</v>
      </c>
      <c r="AG78" s="245">
        <f t="shared" si="129"/>
        <v>325.74900000000002</v>
      </c>
      <c r="AH78" s="298">
        <v>72.121374000000003</v>
      </c>
      <c r="AI78" s="298">
        <v>70.19158618000003</v>
      </c>
      <c r="AJ78" s="298">
        <v>53.174000000000007</v>
      </c>
      <c r="AK78" s="298">
        <v>28.081999999999994</v>
      </c>
      <c r="AL78" s="308">
        <f t="shared" si="130"/>
        <v>223.56896018000003</v>
      </c>
      <c r="AM78" s="298">
        <v>0</v>
      </c>
      <c r="AN78" s="298">
        <v>0</v>
      </c>
      <c r="AO78" s="228">
        <v>0</v>
      </c>
      <c r="AP78" s="228">
        <v>0</v>
      </c>
      <c r="AQ78" s="304">
        <f t="shared" si="131"/>
        <v>0</v>
      </c>
      <c r="AR78" s="298">
        <v>0</v>
      </c>
      <c r="AS78" s="298">
        <v>0</v>
      </c>
      <c r="AT78" s="228">
        <v>0</v>
      </c>
      <c r="AU78" s="228">
        <v>0</v>
      </c>
      <c r="AV78" s="304">
        <f t="shared" si="124"/>
        <v>0</v>
      </c>
      <c r="AW78" s="298">
        <f t="shared" si="124"/>
        <v>0</v>
      </c>
      <c r="AX78" s="298">
        <v>0</v>
      </c>
      <c r="AY78" s="298">
        <v>0</v>
      </c>
      <c r="AZ78" s="204"/>
      <c r="BA78" s="304">
        <f t="shared" si="125"/>
        <v>0</v>
      </c>
      <c r="BB78" s="204"/>
      <c r="BC78" s="377">
        <v>0</v>
      </c>
    </row>
    <row r="79" spans="2:55">
      <c r="B79" s="50" t="s">
        <v>141</v>
      </c>
      <c r="C79" s="89" t="s">
        <v>137</v>
      </c>
      <c r="D79" s="98"/>
      <c r="E79" s="98"/>
      <c r="F79" s="98"/>
      <c r="G79" s="98"/>
      <c r="H79" s="60">
        <v>366.04199999999997</v>
      </c>
      <c r="I79" s="59">
        <v>97.600999999999999</v>
      </c>
      <c r="J79" s="59">
        <v>94.62700000000001</v>
      </c>
      <c r="K79" s="59">
        <v>91.679500000000004</v>
      </c>
      <c r="L79" s="59">
        <v>94.456500000000005</v>
      </c>
      <c r="M79" s="60">
        <f t="shared" ref="M79:V82" si="132">SUM(I79:L79)</f>
        <v>378.36400000000003</v>
      </c>
      <c r="N79" s="59">
        <v>98.07</v>
      </c>
      <c r="O79" s="59">
        <v>94.171499999999995</v>
      </c>
      <c r="P79" s="59">
        <v>87.570300000000003</v>
      </c>
      <c r="Q79" s="59">
        <v>98</v>
      </c>
      <c r="R79" s="60">
        <v>377.72</v>
      </c>
      <c r="S79" s="59">
        <v>100.7865</v>
      </c>
      <c r="T79" s="59">
        <v>96.45</v>
      </c>
      <c r="U79" s="59">
        <v>95.585654500000018</v>
      </c>
      <c r="V79" s="59">
        <v>100.1778455</v>
      </c>
      <c r="W79" s="130">
        <f t="shared" si="123"/>
        <v>393</v>
      </c>
      <c r="X79" s="131">
        <v>99.316999999999993</v>
      </c>
      <c r="Y79" s="131">
        <v>96.51700000000001</v>
      </c>
      <c r="Z79" s="131">
        <v>97.170382500000017</v>
      </c>
      <c r="AA79" s="228">
        <v>100.92632500000002</v>
      </c>
      <c r="AB79" s="245">
        <f t="shared" si="128"/>
        <v>393.93070750000004</v>
      </c>
      <c r="AC79" s="228">
        <v>92.747026500000004</v>
      </c>
      <c r="AD79" s="228">
        <v>80.318107499999996</v>
      </c>
      <c r="AE79" s="229">
        <v>71.54000000000002</v>
      </c>
      <c r="AF79" s="244">
        <v>88.971813800000007</v>
      </c>
      <c r="AG79" s="245">
        <f t="shared" si="129"/>
        <v>333.57694780000003</v>
      </c>
      <c r="AH79" s="298">
        <v>89.272978499999994</v>
      </c>
      <c r="AI79" s="298">
        <v>86.274045999999998</v>
      </c>
      <c r="AJ79" s="298">
        <v>94.419475500000004</v>
      </c>
      <c r="AK79" s="298">
        <v>105.63006000000004</v>
      </c>
      <c r="AL79" s="308">
        <f t="shared" si="130"/>
        <v>375.59656000000007</v>
      </c>
      <c r="AM79" s="298">
        <v>106.49450000000002</v>
      </c>
      <c r="AN79" s="298">
        <v>106.70099999999999</v>
      </c>
      <c r="AO79" s="228">
        <v>103.03258350000002</v>
      </c>
      <c r="AP79" s="228">
        <v>113.7719165</v>
      </c>
      <c r="AQ79" s="304">
        <f t="shared" si="131"/>
        <v>430</v>
      </c>
      <c r="AR79" s="298">
        <v>109.58499999999999</v>
      </c>
      <c r="AS79" s="298">
        <v>105.02300000000001</v>
      </c>
      <c r="AT79" s="228">
        <v>96.673999999999992</v>
      </c>
      <c r="AU79" s="228">
        <v>116.00600000000001</v>
      </c>
      <c r="AV79" s="304">
        <f t="shared" si="124"/>
        <v>427.28800000000001</v>
      </c>
      <c r="AW79" s="298">
        <v>113.685</v>
      </c>
      <c r="AX79" s="298">
        <v>103.49350000000001</v>
      </c>
      <c r="AY79" s="298">
        <v>106.26149999999998</v>
      </c>
      <c r="AZ79" s="204">
        <v>119.4855</v>
      </c>
      <c r="BA79" s="304">
        <f t="shared" si="125"/>
        <v>442.9255</v>
      </c>
      <c r="BB79" s="204">
        <v>117.6477405</v>
      </c>
      <c r="BC79" s="377">
        <v>104.6397595</v>
      </c>
    </row>
    <row r="80" spans="2:55">
      <c r="B80" s="50" t="s">
        <v>142</v>
      </c>
      <c r="C80" s="89" t="s">
        <v>137</v>
      </c>
      <c r="D80" s="98"/>
      <c r="E80" s="98"/>
      <c r="F80" s="98"/>
      <c r="G80" s="98"/>
      <c r="H80" s="60">
        <v>302.44900000000001</v>
      </c>
      <c r="I80" s="59">
        <v>77.705500000000001</v>
      </c>
      <c r="J80" s="59">
        <v>77.480500000000006</v>
      </c>
      <c r="K80" s="59">
        <v>74.045000000000002</v>
      </c>
      <c r="L80" s="59">
        <v>78.3</v>
      </c>
      <c r="M80" s="60">
        <f t="shared" si="132"/>
        <v>307.53100000000001</v>
      </c>
      <c r="N80" s="59">
        <v>75.319500000000005</v>
      </c>
      <c r="O80" s="59">
        <v>73.380499999999984</v>
      </c>
      <c r="P80" s="59">
        <v>76.415999999999997</v>
      </c>
      <c r="Q80" s="59">
        <v>76</v>
      </c>
      <c r="R80" s="60">
        <v>301.11799999999999</v>
      </c>
      <c r="S80" s="59">
        <v>53.742743765281695</v>
      </c>
      <c r="T80" s="59">
        <v>55.119622499999998</v>
      </c>
      <c r="U80" s="59">
        <v>69</v>
      </c>
      <c r="V80" s="59">
        <v>71.137633734718321</v>
      </c>
      <c r="W80" s="130">
        <f t="shared" si="123"/>
        <v>249.00000000000003</v>
      </c>
      <c r="X80" s="131">
        <v>83.215999999999994</v>
      </c>
      <c r="Y80" s="131">
        <v>87.592679000000018</v>
      </c>
      <c r="Z80" s="131">
        <v>87.293442999999996</v>
      </c>
      <c r="AA80" s="228">
        <v>90.205877999999984</v>
      </c>
      <c r="AB80" s="245">
        <f t="shared" si="128"/>
        <v>348.30799999999999</v>
      </c>
      <c r="AC80" s="228">
        <v>89.689362000000003</v>
      </c>
      <c r="AD80" s="228">
        <v>89.021313500000005</v>
      </c>
      <c r="AE80" s="229">
        <v>89.890037499999963</v>
      </c>
      <c r="AF80" s="244">
        <v>92.375957500000027</v>
      </c>
      <c r="AG80" s="245">
        <f t="shared" si="129"/>
        <v>360.97667050000001</v>
      </c>
      <c r="AH80" s="298">
        <v>92.971812499999999</v>
      </c>
      <c r="AI80" s="298">
        <v>98.121868556344509</v>
      </c>
      <c r="AJ80" s="298">
        <v>107.12700000000001</v>
      </c>
      <c r="AK80" s="298">
        <v>113.83481894365548</v>
      </c>
      <c r="AL80" s="308">
        <f t="shared" si="130"/>
        <v>412.05549999999999</v>
      </c>
      <c r="AM80" s="298">
        <v>108.5095</v>
      </c>
      <c r="AN80" s="298">
        <v>104.8235</v>
      </c>
      <c r="AO80" s="228">
        <v>107.35065740516202</v>
      </c>
      <c r="AP80" s="228">
        <v>109.31634259483801</v>
      </c>
      <c r="AQ80" s="304">
        <f t="shared" si="131"/>
        <v>430</v>
      </c>
      <c r="AR80" s="298">
        <v>103.527</v>
      </c>
      <c r="AS80" s="298">
        <v>99.418999999999997</v>
      </c>
      <c r="AT80" s="228">
        <v>93.736000000000033</v>
      </c>
      <c r="AU80" s="228">
        <v>104.96600000000002</v>
      </c>
      <c r="AV80" s="304">
        <f t="shared" si="124"/>
        <v>401.64800000000002</v>
      </c>
      <c r="AW80" s="298">
        <v>102.559</v>
      </c>
      <c r="AX80" s="298">
        <v>99.655852040359093</v>
      </c>
      <c r="AY80" s="298">
        <v>101.32114795964091</v>
      </c>
      <c r="AZ80" s="204">
        <v>99.833490292998022</v>
      </c>
      <c r="BA80" s="304">
        <f t="shared" si="125"/>
        <v>403.36949029299802</v>
      </c>
      <c r="BB80" s="204">
        <v>96.6249921</v>
      </c>
      <c r="BC80" s="377">
        <v>102.52218976835933</v>
      </c>
    </row>
    <row r="81" spans="2:55">
      <c r="B81" s="50" t="s">
        <v>143</v>
      </c>
      <c r="C81" s="89" t="s">
        <v>137</v>
      </c>
      <c r="D81" s="98"/>
      <c r="E81" s="98"/>
      <c r="F81" s="98"/>
      <c r="G81" s="98"/>
      <c r="H81" s="60">
        <v>165.14400000000001</v>
      </c>
      <c r="I81" s="59">
        <v>39.837000000000003</v>
      </c>
      <c r="J81" s="59">
        <v>41.506</v>
      </c>
      <c r="K81" s="59">
        <v>48.326999999999998</v>
      </c>
      <c r="L81" s="59">
        <v>57.098999999999997</v>
      </c>
      <c r="M81" s="60">
        <f t="shared" si="132"/>
        <v>186.76900000000001</v>
      </c>
      <c r="N81" s="59">
        <v>48.676000000000002</v>
      </c>
      <c r="O81" s="59">
        <v>46.256</v>
      </c>
      <c r="P81" s="59">
        <v>36.908999999999999</v>
      </c>
      <c r="Q81" s="59">
        <v>43.1</v>
      </c>
      <c r="R81" s="60">
        <v>175.13200000000001</v>
      </c>
      <c r="S81" s="59">
        <v>29.717400999999995</v>
      </c>
      <c r="T81" s="59">
        <v>42.791655999999989</v>
      </c>
      <c r="U81" s="59">
        <v>49.395660999999997</v>
      </c>
      <c r="V81" s="59">
        <v>39.095282000000019</v>
      </c>
      <c r="W81" s="130">
        <f t="shared" si="123"/>
        <v>161</v>
      </c>
      <c r="X81" s="131">
        <v>35.093000000000004</v>
      </c>
      <c r="Y81" s="131">
        <v>35</v>
      </c>
      <c r="Z81" s="131">
        <v>35.483999999999995</v>
      </c>
      <c r="AA81" s="228">
        <v>37.633048999999971</v>
      </c>
      <c r="AB81" s="245">
        <f t="shared" si="128"/>
        <v>143.21004899999997</v>
      </c>
      <c r="AC81" s="228">
        <v>38</v>
      </c>
      <c r="AD81" s="228">
        <v>38.215999999999994</v>
      </c>
      <c r="AE81" s="229">
        <v>35.706868000000028</v>
      </c>
      <c r="AF81" s="244">
        <v>28.376982000000027</v>
      </c>
      <c r="AG81" s="245">
        <f t="shared" si="129"/>
        <v>140.29985000000005</v>
      </c>
      <c r="AH81" s="298">
        <v>27.702881999999999</v>
      </c>
      <c r="AI81" s="298">
        <v>38.524699999999996</v>
      </c>
      <c r="AJ81" s="298">
        <v>47.49799999999999</v>
      </c>
      <c r="AK81" s="298">
        <v>53.171418000000017</v>
      </c>
      <c r="AL81" s="308">
        <f t="shared" si="130"/>
        <v>166.89699999999999</v>
      </c>
      <c r="AM81" s="298">
        <v>51.534155999999996</v>
      </c>
      <c r="AN81" s="298">
        <v>50.131000000000014</v>
      </c>
      <c r="AO81" s="228">
        <v>47.741555999999989</v>
      </c>
      <c r="AP81" s="228">
        <v>48.091436000000002</v>
      </c>
      <c r="AQ81" s="304">
        <f t="shared" si="131"/>
        <v>197.49814800000001</v>
      </c>
      <c r="AR81" s="298">
        <v>38.271000000000001</v>
      </c>
      <c r="AS81" s="298">
        <v>36.912999999999997</v>
      </c>
      <c r="AT81" s="228">
        <v>25.887</v>
      </c>
      <c r="AU81" s="228">
        <v>25.522999999999996</v>
      </c>
      <c r="AV81" s="304">
        <f t="shared" si="124"/>
        <v>126.59399999999999</v>
      </c>
      <c r="AW81" s="298">
        <v>27.236000000000001</v>
      </c>
      <c r="AX81" s="298">
        <v>24.107000000000003</v>
      </c>
      <c r="AY81" s="298">
        <v>24.877999999999997</v>
      </c>
      <c r="AZ81" s="204">
        <v>25.703000000000003</v>
      </c>
      <c r="BA81" s="304">
        <f t="shared" si="125"/>
        <v>101.92400000000001</v>
      </c>
      <c r="BB81" s="204">
        <v>30.460999999999999</v>
      </c>
      <c r="BC81" s="377">
        <v>31.705586000000004</v>
      </c>
    </row>
    <row r="82" spans="2:55">
      <c r="B82" s="50" t="s">
        <v>349</v>
      </c>
      <c r="C82" s="89" t="s">
        <v>137</v>
      </c>
      <c r="D82" s="98"/>
      <c r="E82" s="98"/>
      <c r="F82" s="98"/>
      <c r="G82" s="98"/>
      <c r="H82" s="135">
        <f t="shared" ref="H82:L82" si="133">SUM(D82:G82)</f>
        <v>0</v>
      </c>
      <c r="I82" s="135">
        <f t="shared" si="133"/>
        <v>0</v>
      </c>
      <c r="J82" s="135">
        <f t="shared" si="133"/>
        <v>0</v>
      </c>
      <c r="K82" s="135">
        <f t="shared" si="133"/>
        <v>0</v>
      </c>
      <c r="L82" s="135">
        <f t="shared" si="133"/>
        <v>0</v>
      </c>
      <c r="M82" s="135">
        <f t="shared" si="132"/>
        <v>0</v>
      </c>
      <c r="N82" s="135">
        <f t="shared" si="132"/>
        <v>0</v>
      </c>
      <c r="O82" s="135">
        <f t="shared" si="132"/>
        <v>0</v>
      </c>
      <c r="P82" s="135">
        <f t="shared" si="132"/>
        <v>0</v>
      </c>
      <c r="Q82" s="135">
        <f t="shared" si="132"/>
        <v>0</v>
      </c>
      <c r="R82" s="135">
        <f t="shared" si="132"/>
        <v>0</v>
      </c>
      <c r="S82" s="135">
        <f t="shared" si="132"/>
        <v>0</v>
      </c>
      <c r="T82" s="135">
        <f t="shared" si="132"/>
        <v>0</v>
      </c>
      <c r="U82" s="135">
        <f t="shared" si="132"/>
        <v>0</v>
      </c>
      <c r="V82" s="135">
        <f t="shared" si="132"/>
        <v>0</v>
      </c>
      <c r="W82" s="135">
        <f t="shared" si="123"/>
        <v>0</v>
      </c>
      <c r="X82" s="135">
        <v>0</v>
      </c>
      <c r="Y82" s="135">
        <v>0</v>
      </c>
      <c r="Z82" s="135">
        <v>0</v>
      </c>
      <c r="AA82" s="135">
        <v>0</v>
      </c>
      <c r="AB82" s="135">
        <f t="shared" si="128"/>
        <v>0</v>
      </c>
      <c r="AC82" s="228"/>
      <c r="AD82" s="228"/>
      <c r="AE82" s="229"/>
      <c r="AF82" s="244">
        <v>1.923516</v>
      </c>
      <c r="AG82" s="245">
        <f t="shared" si="129"/>
        <v>1.923516</v>
      </c>
      <c r="AH82" s="298">
        <v>4.709441</v>
      </c>
      <c r="AI82" s="298">
        <v>5.385333000000001</v>
      </c>
      <c r="AJ82" s="298">
        <v>9.7762780000000014</v>
      </c>
      <c r="AK82" s="298">
        <v>4.5979999999999972</v>
      </c>
      <c r="AL82" s="308">
        <f t="shared" si="130"/>
        <v>24.469051999999998</v>
      </c>
      <c r="AM82" s="298">
        <v>4.7329999999999997</v>
      </c>
      <c r="AN82" s="298">
        <v>5.0360000000000005</v>
      </c>
      <c r="AO82" s="228">
        <v>5.8858989999999993</v>
      </c>
      <c r="AP82" s="228">
        <v>5.4681009999999981</v>
      </c>
      <c r="AQ82" s="304">
        <f t="shared" si="131"/>
        <v>21.122999999999998</v>
      </c>
      <c r="AR82" s="298">
        <v>4.2830000000000004</v>
      </c>
      <c r="AS82" s="298">
        <v>3.2329999999999997</v>
      </c>
      <c r="AT82" s="228">
        <v>0</v>
      </c>
      <c r="AU82" s="228">
        <v>1.6379999999999999</v>
      </c>
      <c r="AV82" s="304">
        <f t="shared" si="124"/>
        <v>9.1539999999999999</v>
      </c>
      <c r="AW82" s="298">
        <v>5.0940000000000003</v>
      </c>
      <c r="AX82" s="298">
        <v>7.9059999999999997</v>
      </c>
      <c r="AY82" s="298">
        <v>22.418349999999997</v>
      </c>
      <c r="AZ82" s="204">
        <v>19.191650000000003</v>
      </c>
      <c r="BA82" s="304">
        <f t="shared" si="125"/>
        <v>54.61</v>
      </c>
      <c r="BB82" s="204">
        <v>19.2239915</v>
      </c>
      <c r="BC82" s="377">
        <v>20.3072835</v>
      </c>
    </row>
    <row r="83" spans="2:55">
      <c r="B83" s="50" t="s">
        <v>383</v>
      </c>
      <c r="C83" s="89" t="s">
        <v>137</v>
      </c>
      <c r="D83" s="98"/>
      <c r="E83" s="98"/>
      <c r="F83" s="98"/>
      <c r="G83" s="98"/>
      <c r="H83" s="135">
        <f t="shared" ref="H83:H84" si="134">SUM(D83:G83)</f>
        <v>0</v>
      </c>
      <c r="I83" s="135">
        <f t="shared" ref="I83:I84" si="135">SUM(E83:H83)</f>
        <v>0</v>
      </c>
      <c r="J83" s="135">
        <f t="shared" ref="J83:J84" si="136">SUM(F83:I83)</f>
        <v>0</v>
      </c>
      <c r="K83" s="135">
        <f t="shared" ref="K83:K84" si="137">SUM(G83:J83)</f>
        <v>0</v>
      </c>
      <c r="L83" s="135">
        <f t="shared" ref="L83:L84" si="138">SUM(H83:K83)</f>
        <v>0</v>
      </c>
      <c r="M83" s="135">
        <f t="shared" ref="M83:M84" si="139">SUM(I83:L83)</f>
        <v>0</v>
      </c>
      <c r="N83" s="135">
        <f t="shared" ref="N83:N84" si="140">SUM(J83:M83)</f>
        <v>0</v>
      </c>
      <c r="O83" s="135">
        <f t="shared" ref="O83:O84" si="141">SUM(K83:N83)</f>
        <v>0</v>
      </c>
      <c r="P83" s="135">
        <f t="shared" ref="P83:P84" si="142">SUM(L83:O83)</f>
        <v>0</v>
      </c>
      <c r="Q83" s="135">
        <f t="shared" ref="Q83:Q84" si="143">SUM(M83:P83)</f>
        <v>0</v>
      </c>
      <c r="R83" s="135">
        <f t="shared" ref="R83:R84" si="144">SUM(N83:Q83)</f>
        <v>0</v>
      </c>
      <c r="S83" s="135">
        <f t="shared" ref="S83:S84" si="145">SUM(O83:R83)</f>
        <v>0</v>
      </c>
      <c r="T83" s="135">
        <f t="shared" ref="T83:T84" si="146">SUM(P83:S83)</f>
        <v>0</v>
      </c>
      <c r="U83" s="135">
        <f t="shared" ref="U83:U84" si="147">SUM(Q83:T83)</f>
        <v>0</v>
      </c>
      <c r="V83" s="135">
        <f t="shared" ref="V83:V84" si="148">SUM(R83:U83)</f>
        <v>0</v>
      </c>
      <c r="W83" s="135">
        <f t="shared" ref="W83:W84" si="149">SUM(S83:V83)</f>
        <v>0</v>
      </c>
      <c r="X83" s="135">
        <v>0</v>
      </c>
      <c r="Y83" s="135">
        <v>0</v>
      </c>
      <c r="Z83" s="135">
        <v>0</v>
      </c>
      <c r="AA83" s="135">
        <v>0</v>
      </c>
      <c r="AB83" s="135">
        <f t="shared" ref="AB83:AB84" si="150">SUM(X83:AA83)</f>
        <v>0</v>
      </c>
      <c r="AC83" s="135">
        <f t="shared" ref="AC83:AC84" si="151">SUM(Y83:AB83)</f>
        <v>0</v>
      </c>
      <c r="AD83" s="135">
        <f t="shared" ref="AD83:AD84" si="152">SUM(Z83:AC83)</f>
        <v>0</v>
      </c>
      <c r="AE83" s="135">
        <f t="shared" ref="AE83:AE84" si="153">SUM(AA83:AD83)</f>
        <v>0</v>
      </c>
      <c r="AF83" s="135">
        <f t="shared" ref="AF83:AF84" si="154">SUM(AB83:AE83)</f>
        <v>0</v>
      </c>
      <c r="AG83" s="135">
        <f t="shared" si="129"/>
        <v>0</v>
      </c>
      <c r="AH83" s="135">
        <f t="shared" ref="AH83:AH84" si="155">SUM(AD83:AG83)</f>
        <v>0</v>
      </c>
      <c r="AI83" s="135">
        <f t="shared" ref="AI83:AI84" si="156">SUM(AE83:AH83)</f>
        <v>0</v>
      </c>
      <c r="AJ83" s="135">
        <f t="shared" ref="AJ83:AJ84" si="157">SUM(AF83:AI83)</f>
        <v>0</v>
      </c>
      <c r="AK83" s="135">
        <f t="shared" ref="AK83:AK84" si="158">SUM(AG83:AJ83)</f>
        <v>0</v>
      </c>
      <c r="AL83" s="135">
        <f t="shared" si="130"/>
        <v>0</v>
      </c>
      <c r="AM83" s="135">
        <f t="shared" ref="AM83:AM84" si="159">SUM(AI83:AL83)</f>
        <v>0</v>
      </c>
      <c r="AN83" s="135">
        <f t="shared" ref="AN83:AN84" si="160">SUM(AJ83:AM83)</f>
        <v>0</v>
      </c>
      <c r="AO83" s="135">
        <f t="shared" ref="AO83:AO84" si="161">SUM(AK83:AN83)</f>
        <v>0</v>
      </c>
      <c r="AP83" s="135">
        <f t="shared" ref="AP83:AP84" si="162">SUM(AL83:AO83)</f>
        <v>0</v>
      </c>
      <c r="AQ83" s="135">
        <f t="shared" si="131"/>
        <v>0</v>
      </c>
      <c r="AR83" s="135">
        <f t="shared" ref="AR83:AR84" si="163">SUM(AN83:AQ83)</f>
        <v>0</v>
      </c>
      <c r="AS83" s="135">
        <f t="shared" ref="AS83:AS84" si="164">SUM(AO83:AR83)</f>
        <v>0</v>
      </c>
      <c r="AT83" s="135">
        <f t="shared" ref="AT83:AT84" si="165">SUM(AP83:AS83)</f>
        <v>0</v>
      </c>
      <c r="AU83" s="228">
        <v>2.7</v>
      </c>
      <c r="AV83" s="304">
        <f t="shared" si="124"/>
        <v>2.7</v>
      </c>
      <c r="AW83" s="228">
        <v>6.5030000000000001</v>
      </c>
      <c r="AX83" s="228">
        <v>6.1323999999999987</v>
      </c>
      <c r="AY83" s="228">
        <v>6.9846000000000021</v>
      </c>
      <c r="AZ83" s="204">
        <v>7.549199999999999</v>
      </c>
      <c r="BA83" s="304">
        <f t="shared" si="125"/>
        <v>27.1692</v>
      </c>
      <c r="BB83" s="204">
        <v>7.6115139999999997</v>
      </c>
      <c r="BC83" s="377">
        <v>7.7424859999999995</v>
      </c>
    </row>
    <row r="84" spans="2:55">
      <c r="B84" s="50" t="s">
        <v>384</v>
      </c>
      <c r="C84" s="89" t="s">
        <v>137</v>
      </c>
      <c r="D84" s="98"/>
      <c r="E84" s="98"/>
      <c r="F84" s="98"/>
      <c r="G84" s="98"/>
      <c r="H84" s="135">
        <f t="shared" si="134"/>
        <v>0</v>
      </c>
      <c r="I84" s="135">
        <f t="shared" si="135"/>
        <v>0</v>
      </c>
      <c r="J84" s="135">
        <f t="shared" si="136"/>
        <v>0</v>
      </c>
      <c r="K84" s="135">
        <f t="shared" si="137"/>
        <v>0</v>
      </c>
      <c r="L84" s="135">
        <f t="shared" si="138"/>
        <v>0</v>
      </c>
      <c r="M84" s="135">
        <f t="shared" si="139"/>
        <v>0</v>
      </c>
      <c r="N84" s="135">
        <f t="shared" si="140"/>
        <v>0</v>
      </c>
      <c r="O84" s="135">
        <f t="shared" si="141"/>
        <v>0</v>
      </c>
      <c r="P84" s="135">
        <f t="shared" si="142"/>
        <v>0</v>
      </c>
      <c r="Q84" s="135">
        <f t="shared" si="143"/>
        <v>0</v>
      </c>
      <c r="R84" s="135">
        <f t="shared" si="144"/>
        <v>0</v>
      </c>
      <c r="S84" s="135">
        <f t="shared" si="145"/>
        <v>0</v>
      </c>
      <c r="T84" s="135">
        <f t="shared" si="146"/>
        <v>0</v>
      </c>
      <c r="U84" s="135">
        <f t="shared" si="147"/>
        <v>0</v>
      </c>
      <c r="V84" s="135">
        <f t="shared" si="148"/>
        <v>0</v>
      </c>
      <c r="W84" s="135">
        <f t="shared" si="149"/>
        <v>0</v>
      </c>
      <c r="X84" s="135">
        <v>0</v>
      </c>
      <c r="Y84" s="135">
        <v>0</v>
      </c>
      <c r="Z84" s="135">
        <v>0</v>
      </c>
      <c r="AA84" s="135">
        <v>0</v>
      </c>
      <c r="AB84" s="135">
        <f t="shared" si="150"/>
        <v>0</v>
      </c>
      <c r="AC84" s="135">
        <f t="shared" si="151"/>
        <v>0</v>
      </c>
      <c r="AD84" s="135">
        <f t="shared" si="152"/>
        <v>0</v>
      </c>
      <c r="AE84" s="135">
        <f t="shared" si="153"/>
        <v>0</v>
      </c>
      <c r="AF84" s="135">
        <f t="shared" si="154"/>
        <v>0</v>
      </c>
      <c r="AG84" s="135">
        <f t="shared" si="129"/>
        <v>0</v>
      </c>
      <c r="AH84" s="135">
        <f t="shared" si="155"/>
        <v>0</v>
      </c>
      <c r="AI84" s="135">
        <f t="shared" si="156"/>
        <v>0</v>
      </c>
      <c r="AJ84" s="135">
        <f t="shared" si="157"/>
        <v>0</v>
      </c>
      <c r="AK84" s="135">
        <f t="shared" si="158"/>
        <v>0</v>
      </c>
      <c r="AL84" s="135">
        <f t="shared" si="130"/>
        <v>0</v>
      </c>
      <c r="AM84" s="135">
        <f t="shared" si="159"/>
        <v>0</v>
      </c>
      <c r="AN84" s="135">
        <f t="shared" si="160"/>
        <v>0</v>
      </c>
      <c r="AO84" s="135">
        <f t="shared" si="161"/>
        <v>0</v>
      </c>
      <c r="AP84" s="135">
        <f t="shared" si="162"/>
        <v>0</v>
      </c>
      <c r="AQ84" s="135">
        <f t="shared" si="131"/>
        <v>0</v>
      </c>
      <c r="AR84" s="135">
        <f t="shared" si="163"/>
        <v>0</v>
      </c>
      <c r="AS84" s="135">
        <f t="shared" si="164"/>
        <v>0</v>
      </c>
      <c r="AT84" s="135">
        <f t="shared" si="165"/>
        <v>0</v>
      </c>
      <c r="AU84" s="228">
        <v>1.631</v>
      </c>
      <c r="AV84" s="304">
        <f t="shared" si="124"/>
        <v>1.631</v>
      </c>
      <c r="AW84" s="228">
        <v>18.648</v>
      </c>
      <c r="AX84" s="228">
        <v>22.784000000000002</v>
      </c>
      <c r="AY84" s="228">
        <v>48.74579</v>
      </c>
      <c r="AZ84" s="204">
        <v>60.562709999999996</v>
      </c>
      <c r="BA84" s="304">
        <f t="shared" si="125"/>
        <v>150.7405</v>
      </c>
      <c r="BB84" s="204">
        <v>54.356539499999997</v>
      </c>
      <c r="BC84" s="377">
        <v>59.984537450000019</v>
      </c>
    </row>
    <row r="85" spans="2:55">
      <c r="B85" s="62"/>
      <c r="C85" s="90"/>
      <c r="D85" s="98"/>
      <c r="E85" s="98"/>
      <c r="F85" s="98"/>
      <c r="G85" s="98"/>
      <c r="H85" s="60"/>
      <c r="I85" s="59"/>
      <c r="J85" s="59"/>
      <c r="K85" s="59"/>
      <c r="L85" s="59"/>
      <c r="M85" s="60"/>
      <c r="N85" s="59"/>
      <c r="O85" s="59"/>
      <c r="P85" s="59"/>
      <c r="Q85" s="59"/>
      <c r="R85" s="60"/>
      <c r="S85" s="146"/>
      <c r="T85" s="146"/>
      <c r="U85" s="146"/>
      <c r="V85" s="59"/>
      <c r="W85" s="60"/>
      <c r="X85" s="59"/>
      <c r="Y85" s="59"/>
      <c r="Z85" s="59"/>
      <c r="AA85" s="228"/>
      <c r="AB85" s="228"/>
      <c r="AC85" s="228"/>
      <c r="AD85" s="228"/>
      <c r="AE85" s="228"/>
      <c r="AF85" s="228"/>
      <c r="AG85" s="228"/>
      <c r="AJ85" s="244"/>
      <c r="AK85" s="244"/>
      <c r="AL85" s="60"/>
      <c r="AM85" s="244"/>
      <c r="AN85" s="244"/>
      <c r="AQ85" s="228"/>
      <c r="AR85" s="244"/>
      <c r="AT85" s="228"/>
      <c r="AW85" s="244"/>
      <c r="AX85" s="244"/>
      <c r="AY85" s="244"/>
      <c r="AZ85" s="204"/>
      <c r="BC85" s="393"/>
    </row>
    <row r="86" spans="2:55">
      <c r="B86" s="63" t="s">
        <v>144</v>
      </c>
      <c r="C86" s="94" t="s">
        <v>137</v>
      </c>
      <c r="D86" s="111">
        <f>SUM(D73:D81)</f>
        <v>0</v>
      </c>
      <c r="E86" s="111">
        <f>SUM(E73:E81)</f>
        <v>0</v>
      </c>
      <c r="F86" s="111">
        <f>SUM(F73:F81)</f>
        <v>0</v>
      </c>
      <c r="G86" s="111">
        <f>SUM(G73:G81)</f>
        <v>0</v>
      </c>
      <c r="H86" s="111">
        <f t="shared" ref="H86:AT86" si="166">SUM(H73:H82)</f>
        <v>2775.733185</v>
      </c>
      <c r="I86" s="111">
        <f t="shared" si="166"/>
        <v>642.56078000000002</v>
      </c>
      <c r="J86" s="111">
        <f t="shared" si="166"/>
        <v>630.33798999999999</v>
      </c>
      <c r="K86" s="111">
        <f t="shared" si="166"/>
        <v>619.42243499999995</v>
      </c>
      <c r="L86" s="111">
        <f t="shared" si="166"/>
        <v>672.03648522747187</v>
      </c>
      <c r="M86" s="111">
        <f t="shared" si="166"/>
        <v>2564.3576902274726</v>
      </c>
      <c r="N86" s="111">
        <f t="shared" si="166"/>
        <v>653.56883500000015</v>
      </c>
      <c r="O86" s="111">
        <f t="shared" si="166"/>
        <v>625.5058949999999</v>
      </c>
      <c r="P86" s="111">
        <f t="shared" si="166"/>
        <v>593.58496000000002</v>
      </c>
      <c r="Q86" s="111">
        <f t="shared" si="166"/>
        <v>662.34990000000005</v>
      </c>
      <c r="R86" s="111">
        <f t="shared" si="166"/>
        <v>2530.0761864661654</v>
      </c>
      <c r="S86" s="111">
        <f t="shared" si="166"/>
        <v>623.53613326528182</v>
      </c>
      <c r="T86" s="111">
        <f t="shared" si="166"/>
        <v>609.82940929553797</v>
      </c>
      <c r="U86" s="111">
        <f t="shared" si="166"/>
        <v>605.01306858738712</v>
      </c>
      <c r="V86" s="111">
        <f t="shared" si="166"/>
        <v>644.64488885179333</v>
      </c>
      <c r="W86" s="111">
        <f t="shared" si="166"/>
        <v>2483.0235000000002</v>
      </c>
      <c r="X86" s="111">
        <f t="shared" si="166"/>
        <v>664.39906899999994</v>
      </c>
      <c r="Y86" s="111">
        <f t="shared" si="166"/>
        <v>599.31667668820285</v>
      </c>
      <c r="Z86" s="111">
        <f t="shared" si="166"/>
        <v>665.24018615000011</v>
      </c>
      <c r="AA86" s="111">
        <f t="shared" si="166"/>
        <v>707.34757139999988</v>
      </c>
      <c r="AB86" s="111">
        <f t="shared" si="166"/>
        <v>2636.3035032382027</v>
      </c>
      <c r="AC86" s="251">
        <f t="shared" si="166"/>
        <v>662.86420999999996</v>
      </c>
      <c r="AD86" s="251">
        <f t="shared" si="166"/>
        <v>637.16251283104543</v>
      </c>
      <c r="AE86" s="251">
        <f t="shared" si="166"/>
        <v>558.38299480385444</v>
      </c>
      <c r="AF86" s="251">
        <f t="shared" si="166"/>
        <v>604.32738046406746</v>
      </c>
      <c r="AG86" s="111">
        <f t="shared" si="166"/>
        <v>2462.7370980989672</v>
      </c>
      <c r="AH86" s="252">
        <f t="shared" si="166"/>
        <v>599.16359590000002</v>
      </c>
      <c r="AI86" s="252">
        <f t="shared" si="166"/>
        <v>596.96534839843844</v>
      </c>
      <c r="AJ86" s="252">
        <f t="shared" si="166"/>
        <v>611.33621563321253</v>
      </c>
      <c r="AK86" s="252">
        <f t="shared" si="166"/>
        <v>603.90041894365561</v>
      </c>
      <c r="AL86" s="111">
        <f t="shared" si="166"/>
        <v>2411.3655788753063</v>
      </c>
      <c r="AM86" s="252">
        <f t="shared" si="166"/>
        <v>549.09328458511641</v>
      </c>
      <c r="AN86" s="252">
        <f t="shared" si="166"/>
        <v>539.31674479233914</v>
      </c>
      <c r="AO86" s="252">
        <f t="shared" si="166"/>
        <v>530.0083428077063</v>
      </c>
      <c r="AP86" s="252">
        <f t="shared" si="166"/>
        <v>571.8825424148381</v>
      </c>
      <c r="AQ86" s="252">
        <f t="shared" si="166"/>
        <v>2190.3009145999999</v>
      </c>
      <c r="AR86" s="252">
        <f t="shared" si="166"/>
        <v>530.62599999999998</v>
      </c>
      <c r="AS86" s="252">
        <f t="shared" si="166"/>
        <v>516.79599999999994</v>
      </c>
      <c r="AT86" s="252">
        <f t="shared" si="166"/>
        <v>470.61500000000007</v>
      </c>
      <c r="AU86" s="252">
        <f t="shared" ref="AU86:BC86" si="167">SUM(AU73:AU84)</f>
        <v>537.39900000000011</v>
      </c>
      <c r="AV86" s="252">
        <f t="shared" si="167"/>
        <v>2055.4359999999997</v>
      </c>
      <c r="AW86" s="252">
        <f t="shared" si="167"/>
        <v>543.13700000000017</v>
      </c>
      <c r="AX86" s="252">
        <f t="shared" si="167"/>
        <v>540.65386804035916</v>
      </c>
      <c r="AY86" s="252">
        <f t="shared" si="167"/>
        <v>583.1642719596407</v>
      </c>
      <c r="AZ86" s="252">
        <f t="shared" si="167"/>
        <v>618.13953429299806</v>
      </c>
      <c r="BA86" s="111">
        <f t="shared" si="167"/>
        <v>2285.0946742929982</v>
      </c>
      <c r="BB86" s="252">
        <f t="shared" si="167"/>
        <v>602.52082990000008</v>
      </c>
      <c r="BC86" s="252">
        <f t="shared" si="167"/>
        <v>591.99184291835934</v>
      </c>
    </row>
    <row r="87" spans="2:55">
      <c r="B87" s="56"/>
      <c r="C87" s="57"/>
      <c r="D87" s="76"/>
      <c r="E87" s="76"/>
      <c r="F87" s="76"/>
      <c r="G87" s="76"/>
      <c r="H87" s="60"/>
      <c r="I87" s="60"/>
      <c r="J87" s="60"/>
      <c r="K87" s="60"/>
      <c r="L87" s="60"/>
      <c r="M87" s="60"/>
      <c r="N87" s="60"/>
      <c r="O87" s="60"/>
      <c r="P87" s="60"/>
      <c r="Q87" s="60"/>
      <c r="R87" s="60"/>
      <c r="S87" s="146"/>
      <c r="T87" s="146"/>
      <c r="U87" s="146"/>
      <c r="V87" s="60"/>
      <c r="W87" s="60"/>
      <c r="X87" s="59"/>
      <c r="Y87" s="59"/>
      <c r="Z87" s="59"/>
      <c r="AA87" s="228"/>
      <c r="AB87" s="228"/>
      <c r="AC87" s="228"/>
      <c r="AD87" s="228"/>
      <c r="AE87" s="228"/>
      <c r="AF87" s="228"/>
      <c r="AG87" s="228"/>
      <c r="AJ87" s="244"/>
      <c r="AK87" s="228"/>
      <c r="AL87" s="230"/>
      <c r="AQ87" s="228"/>
      <c r="AT87" s="228"/>
      <c r="AZ87" s="204"/>
      <c r="BC87" s="393"/>
    </row>
    <row r="88" spans="2:55">
      <c r="B88" s="56" t="s">
        <v>145</v>
      </c>
      <c r="C88" s="57"/>
      <c r="D88" s="76"/>
      <c r="E88" s="76"/>
      <c r="F88" s="76"/>
      <c r="G88" s="76"/>
      <c r="H88" s="60"/>
      <c r="I88" s="59"/>
      <c r="J88" s="59"/>
      <c r="K88" s="59"/>
      <c r="L88" s="59"/>
      <c r="M88" s="60"/>
      <c r="N88" s="59"/>
      <c r="O88" s="59"/>
      <c r="P88" s="59"/>
      <c r="Q88" s="59"/>
      <c r="R88" s="60"/>
      <c r="S88" s="146"/>
      <c r="T88" s="146"/>
      <c r="U88" s="146"/>
      <c r="V88" s="59"/>
      <c r="W88" s="60"/>
      <c r="X88" s="59"/>
      <c r="Y88" s="59"/>
      <c r="Z88" s="59"/>
      <c r="AA88" s="228"/>
      <c r="AB88" s="228"/>
      <c r="AC88" s="228"/>
      <c r="AD88" s="228"/>
      <c r="AE88" s="228"/>
      <c r="AF88" s="228"/>
      <c r="AG88" s="228"/>
      <c r="AJ88" s="244"/>
      <c r="AK88" s="228"/>
      <c r="AL88" s="60"/>
      <c r="AQ88" s="228"/>
      <c r="AT88" s="228"/>
      <c r="AZ88" s="204"/>
      <c r="BC88" s="393"/>
    </row>
    <row r="89" spans="2:55">
      <c r="B89" s="64" t="s">
        <v>146</v>
      </c>
      <c r="C89" s="95" t="s">
        <v>137</v>
      </c>
      <c r="D89" s="145"/>
      <c r="E89" s="145"/>
      <c r="F89" s="145"/>
      <c r="G89" s="145"/>
      <c r="H89" s="60">
        <v>2978</v>
      </c>
      <c r="I89" s="59">
        <v>802.67079999999999</v>
      </c>
      <c r="J89" s="59">
        <v>769.1078</v>
      </c>
      <c r="K89" s="59">
        <v>621.1798</v>
      </c>
      <c r="L89" s="59">
        <v>823.16480000000001</v>
      </c>
      <c r="M89" s="60">
        <f>SUM(I89:L89)</f>
        <v>3016.1232</v>
      </c>
      <c r="N89" s="59">
        <v>799.12360000000001</v>
      </c>
      <c r="O89" s="59">
        <v>827.61939999999993</v>
      </c>
      <c r="P89" s="59">
        <v>750.6884</v>
      </c>
      <c r="Q89" s="59">
        <v>794.50480000000005</v>
      </c>
      <c r="R89" s="60">
        <f>SUM(N89:Q89)</f>
        <v>3171.9362000000001</v>
      </c>
      <c r="S89" s="59">
        <v>814.76900000000001</v>
      </c>
      <c r="T89" s="59">
        <v>800.03099999999995</v>
      </c>
      <c r="U89" s="59">
        <v>734.31859999999995</v>
      </c>
      <c r="V89" s="187">
        <v>775.88240000000008</v>
      </c>
      <c r="W89" s="130">
        <f t="shared" ref="W89:W91" si="168">SUM(S89:V89)</f>
        <v>3125.0009999999997</v>
      </c>
      <c r="X89" s="131">
        <v>828.97699999999998</v>
      </c>
      <c r="Y89" s="131">
        <v>806.79699999999991</v>
      </c>
      <c r="Z89" s="131">
        <v>769</v>
      </c>
      <c r="AA89" s="228">
        <v>852.98320000000012</v>
      </c>
      <c r="AB89" s="245">
        <f t="shared" ref="AB89:AB91" si="169">SUM(X89:AA89)</f>
        <v>3257.7572</v>
      </c>
      <c r="AC89" s="228">
        <v>840.99199999999996</v>
      </c>
      <c r="AD89" s="228">
        <v>730.15053442336898</v>
      </c>
      <c r="AE89" s="229">
        <v>666.97214637663092</v>
      </c>
      <c r="AF89" s="244">
        <v>711.51466428000003</v>
      </c>
      <c r="AG89" s="245">
        <f t="shared" ref="AG89:AG91" si="170">SUM(AC89:AF89)</f>
        <v>2949.6293450799999</v>
      </c>
      <c r="AH89" s="298">
        <v>741.16864220000002</v>
      </c>
      <c r="AI89" s="298">
        <v>763.80465780000009</v>
      </c>
      <c r="AJ89" s="298">
        <v>511.02669999999989</v>
      </c>
      <c r="AK89" s="298">
        <v>937.48801999999955</v>
      </c>
      <c r="AL89" s="308">
        <f>SUM(AH89:AK89)</f>
        <v>2953.4880199999998</v>
      </c>
      <c r="AM89" s="298">
        <v>810</v>
      </c>
      <c r="AN89" s="298">
        <v>788.66329248000011</v>
      </c>
      <c r="AO89" s="228">
        <v>795.41492586000004</v>
      </c>
      <c r="AP89" s="228">
        <v>835.20574715999965</v>
      </c>
      <c r="AQ89" s="304">
        <f t="shared" ref="AQ89:AQ91" si="171">SUM(AM89:AP89)</f>
        <v>3229.2839654999998</v>
      </c>
      <c r="AR89" s="298">
        <v>811.2</v>
      </c>
      <c r="AS89" s="298">
        <v>844.75</v>
      </c>
      <c r="AT89" s="228">
        <v>743.05</v>
      </c>
      <c r="AU89" s="228">
        <v>802.80599999999981</v>
      </c>
      <c r="AV89" s="304">
        <f>SUM(AR89:AU89)</f>
        <v>3201.8059999999996</v>
      </c>
      <c r="AW89" s="298">
        <v>838.90099999999995</v>
      </c>
      <c r="AX89" s="298">
        <v>747.76324786000021</v>
      </c>
      <c r="AY89" s="298">
        <v>754.04080455999986</v>
      </c>
      <c r="AZ89" s="204">
        <v>670.69534758000009</v>
      </c>
      <c r="BA89" s="304">
        <f t="shared" ref="BA89:BA91" si="172">SUM(AW89:AZ89)</f>
        <v>3011.4004</v>
      </c>
      <c r="BB89" s="204">
        <v>1055.1234698000001</v>
      </c>
      <c r="BC89" s="377">
        <v>1161.8855301999999</v>
      </c>
    </row>
    <row r="90" spans="2:55">
      <c r="B90" s="64" t="s">
        <v>375</v>
      </c>
      <c r="C90" s="95" t="s">
        <v>137</v>
      </c>
      <c r="D90" s="145"/>
      <c r="E90" s="145"/>
      <c r="F90" s="145"/>
      <c r="G90" s="145"/>
      <c r="H90" s="60">
        <v>0</v>
      </c>
      <c r="I90" s="59">
        <v>0</v>
      </c>
      <c r="J90" s="59">
        <v>0</v>
      </c>
      <c r="K90" s="59">
        <v>0</v>
      </c>
      <c r="L90" s="59">
        <v>48.70297434138655</v>
      </c>
      <c r="M90" s="60">
        <f>SUM(I90:L90)</f>
        <v>48.70297434138655</v>
      </c>
      <c r="N90" s="59">
        <v>77.058842199579829</v>
      </c>
      <c r="O90" s="59">
        <v>92.598887243697476</v>
      </c>
      <c r="P90" s="59">
        <v>107.76592352521011</v>
      </c>
      <c r="Q90" s="59">
        <v>119.86089407457983</v>
      </c>
      <c r="R90" s="60">
        <f t="shared" ref="R90" si="173">SUM(N90:Q90)</f>
        <v>397.28454704306728</v>
      </c>
      <c r="S90" s="59">
        <v>138.071</v>
      </c>
      <c r="T90" s="59">
        <v>159</v>
      </c>
      <c r="U90" s="59">
        <v>160.96</v>
      </c>
      <c r="V90" s="187">
        <v>178.96899999999997</v>
      </c>
      <c r="W90" s="130">
        <f>SUM(S90:V90)</f>
        <v>637</v>
      </c>
      <c r="X90" s="131">
        <v>181.87700000000001</v>
      </c>
      <c r="Y90" s="131">
        <v>96.453000000000031</v>
      </c>
      <c r="Z90" s="131">
        <v>224.28232136659665</v>
      </c>
      <c r="AA90" s="228">
        <v>197.10067863340339</v>
      </c>
      <c r="AB90" s="245">
        <f>SUM(X90:AA90)</f>
        <v>699.71300000000008</v>
      </c>
      <c r="AC90" s="228">
        <v>218.69499999999999</v>
      </c>
      <c r="AD90" s="228">
        <v>187.59100000000001</v>
      </c>
      <c r="AE90" s="229">
        <v>169.63754273109254</v>
      </c>
      <c r="AF90" s="244">
        <v>181.72414073319328</v>
      </c>
      <c r="AG90" s="245">
        <f>SUM(AC90:AF90)</f>
        <v>757.64768346428582</v>
      </c>
      <c r="AH90" s="298">
        <v>184.81085860714288</v>
      </c>
      <c r="AI90" s="298">
        <v>189.51814139285713</v>
      </c>
      <c r="AJ90" s="298">
        <v>209.11199999999999</v>
      </c>
      <c r="AK90" s="298">
        <v>234.30794798529402</v>
      </c>
      <c r="AL90" s="308">
        <f>SUM(AH90:AK90)</f>
        <v>817.74894798529408</v>
      </c>
      <c r="AM90" s="298">
        <v>235.73400000000001</v>
      </c>
      <c r="AN90" s="298">
        <v>136.63399999999999</v>
      </c>
      <c r="AO90" s="228">
        <v>78.632000000000005</v>
      </c>
      <c r="AP90" s="228">
        <v>426.28970599684874</v>
      </c>
      <c r="AQ90" s="304">
        <f>SUM(AM90:AP90)</f>
        <v>877.28970599684874</v>
      </c>
      <c r="AR90" s="298">
        <v>502.72033449656101</v>
      </c>
      <c r="AS90" s="298">
        <v>473.74366550343905</v>
      </c>
      <c r="AT90" s="228">
        <v>475.60899999999998</v>
      </c>
      <c r="AU90" s="228">
        <v>510.91433802941174</v>
      </c>
      <c r="AV90" s="304">
        <f>SUM(AR90:AU90)</f>
        <v>1962.9873380294118</v>
      </c>
      <c r="AW90" s="298">
        <v>501.33</v>
      </c>
      <c r="AX90" s="298">
        <v>494.84966256695174</v>
      </c>
      <c r="AY90" s="298">
        <v>493.82033743304834</v>
      </c>
      <c r="AZ90" s="204">
        <v>373.12352874270005</v>
      </c>
      <c r="BA90" s="304">
        <f t="shared" si="172"/>
        <v>1863.1235287427</v>
      </c>
      <c r="BB90" s="204">
        <v>499.19799999999998</v>
      </c>
      <c r="BC90" s="377">
        <v>494.8864309887</v>
      </c>
    </row>
    <row r="91" spans="2:55">
      <c r="B91" s="64" t="s">
        <v>147</v>
      </c>
      <c r="C91" s="176" t="s">
        <v>137</v>
      </c>
      <c r="D91" s="145"/>
      <c r="E91" s="145"/>
      <c r="F91" s="145"/>
      <c r="G91" s="145"/>
      <c r="H91" s="60">
        <v>1823.4</v>
      </c>
      <c r="I91" s="59">
        <v>489.60640000000001</v>
      </c>
      <c r="J91" s="59">
        <v>340.22529999999989</v>
      </c>
      <c r="K91" s="59">
        <v>447.86920000000003</v>
      </c>
      <c r="L91" s="59">
        <v>488.17628430000002</v>
      </c>
      <c r="M91" s="60">
        <f>SUM(I91:L91)</f>
        <v>1765.8771843</v>
      </c>
      <c r="N91" s="59">
        <v>499.85720000000003</v>
      </c>
      <c r="O91" s="59">
        <v>456.42539999999991</v>
      </c>
      <c r="P91" s="59">
        <v>450.54290000000003</v>
      </c>
      <c r="Q91" s="59">
        <v>485.57505680000003</v>
      </c>
      <c r="R91" s="60">
        <f>SUM(N91:Q91)</f>
        <v>1892.4005568</v>
      </c>
      <c r="S91" s="59">
        <v>499.1848</v>
      </c>
      <c r="T91" s="59">
        <v>478.4890216</v>
      </c>
      <c r="U91" s="59">
        <v>444</v>
      </c>
      <c r="V91" s="187">
        <v>469.62617839999996</v>
      </c>
      <c r="W91" s="130">
        <f t="shared" si="168"/>
        <v>1891.2999999999997</v>
      </c>
      <c r="X91" s="131">
        <v>497.42270000000002</v>
      </c>
      <c r="Y91" s="131">
        <v>484.84800000000001</v>
      </c>
      <c r="Z91" s="131">
        <v>408.75724730000002</v>
      </c>
      <c r="AA91" s="228">
        <v>470.43472599999996</v>
      </c>
      <c r="AB91" s="245">
        <f t="shared" si="169"/>
        <v>1861.4626733</v>
      </c>
      <c r="AC91" s="228">
        <v>537.52323894000006</v>
      </c>
      <c r="AD91" s="228">
        <v>506.45281334099991</v>
      </c>
      <c r="AE91" s="229">
        <v>456.79830108100009</v>
      </c>
      <c r="AF91" s="244">
        <v>520.58977200799995</v>
      </c>
      <c r="AG91" s="245">
        <f t="shared" si="170"/>
        <v>2021.36412537</v>
      </c>
      <c r="AH91" s="298">
        <v>533.037336299</v>
      </c>
      <c r="AI91" s="298">
        <v>470.41921428000001</v>
      </c>
      <c r="AJ91" s="298">
        <v>400.7764041449999</v>
      </c>
      <c r="AK91" s="298">
        <v>493.74185472700026</v>
      </c>
      <c r="AL91" s="308">
        <f>SUM(AH91:AK91)</f>
        <v>1897.9748094510001</v>
      </c>
      <c r="AM91" s="298">
        <v>550.24280884999996</v>
      </c>
      <c r="AN91" s="298">
        <v>500.27546810499996</v>
      </c>
      <c r="AO91" s="228">
        <v>427.98469023200005</v>
      </c>
      <c r="AP91" s="228">
        <v>465.70967406</v>
      </c>
      <c r="AQ91" s="304">
        <f t="shared" si="171"/>
        <v>1944.212641247</v>
      </c>
      <c r="AR91" s="298">
        <v>565</v>
      </c>
      <c r="AS91" s="298">
        <v>544</v>
      </c>
      <c r="AT91" s="228">
        <v>529.40685157100029</v>
      </c>
      <c r="AU91" s="228">
        <v>600.19314842899962</v>
      </c>
      <c r="AV91" s="304">
        <f t="shared" ref="AV91" si="174">SUM(AR91:AU91)</f>
        <v>2238.6</v>
      </c>
      <c r="AW91" s="298">
        <v>638.20000000000005</v>
      </c>
      <c r="AX91" s="298">
        <v>534.87520918799987</v>
      </c>
      <c r="AY91" s="298">
        <v>531.6301503120003</v>
      </c>
      <c r="AZ91" s="204">
        <v>689.47794049999993</v>
      </c>
      <c r="BA91" s="304">
        <f t="shared" si="172"/>
        <v>2394.1833000000001</v>
      </c>
      <c r="BB91" s="204">
        <v>684.11353329999997</v>
      </c>
      <c r="BC91" s="377">
        <v>636.0991667000003</v>
      </c>
    </row>
    <row r="92" spans="2:55">
      <c r="B92" s="64"/>
      <c r="C92" s="95"/>
      <c r="D92" s="145"/>
      <c r="E92" s="145"/>
      <c r="F92" s="145"/>
      <c r="G92" s="145"/>
      <c r="H92" s="60"/>
      <c r="I92" s="59"/>
      <c r="J92" s="59"/>
      <c r="K92" s="59"/>
      <c r="L92" s="59"/>
      <c r="M92" s="60"/>
      <c r="N92" s="59"/>
      <c r="O92" s="59"/>
      <c r="P92" s="59"/>
      <c r="Q92" s="59"/>
      <c r="R92" s="60"/>
      <c r="S92" s="146"/>
      <c r="T92" s="146"/>
      <c r="U92" s="146"/>
      <c r="V92" s="59"/>
      <c r="W92" s="60"/>
      <c r="X92" s="59"/>
      <c r="Y92" s="59"/>
      <c r="Z92" s="59"/>
      <c r="AA92" s="228"/>
      <c r="AB92" s="228"/>
      <c r="AC92" s="228"/>
      <c r="AD92" s="228"/>
      <c r="AE92" s="228"/>
      <c r="AF92" s="228"/>
      <c r="AG92" s="228"/>
      <c r="AK92" s="228"/>
      <c r="AL92" s="230"/>
      <c r="AM92" s="228"/>
      <c r="AN92" s="228"/>
      <c r="AR92" s="228"/>
      <c r="AT92" s="228"/>
      <c r="AW92" s="228"/>
      <c r="AX92" s="228"/>
      <c r="AY92" s="228"/>
      <c r="AZ92" s="204"/>
      <c r="BC92" s="393"/>
    </row>
    <row r="93" spans="2:55">
      <c r="B93" s="63" t="s">
        <v>148</v>
      </c>
      <c r="C93" s="94" t="s">
        <v>137</v>
      </c>
      <c r="D93" s="111">
        <f t="shared" ref="D93:AR93" si="175">SUM(D89:D91)</f>
        <v>0</v>
      </c>
      <c r="E93" s="111">
        <f t="shared" si="175"/>
        <v>0</v>
      </c>
      <c r="F93" s="111">
        <f t="shared" si="175"/>
        <v>0</v>
      </c>
      <c r="G93" s="111">
        <f t="shared" si="175"/>
        <v>0</v>
      </c>
      <c r="H93" s="111">
        <f t="shared" si="175"/>
        <v>4801.3999999999996</v>
      </c>
      <c r="I93" s="111">
        <f t="shared" si="175"/>
        <v>1292.2772</v>
      </c>
      <c r="J93" s="111">
        <f t="shared" si="175"/>
        <v>1109.3330999999998</v>
      </c>
      <c r="K93" s="111">
        <f t="shared" si="175"/>
        <v>1069.049</v>
      </c>
      <c r="L93" s="111">
        <f t="shared" si="175"/>
        <v>1360.0440586413865</v>
      </c>
      <c r="M93" s="111">
        <f t="shared" si="175"/>
        <v>4830.7033586413863</v>
      </c>
      <c r="N93" s="111">
        <f t="shared" si="175"/>
        <v>1376.0396421995797</v>
      </c>
      <c r="O93" s="111">
        <f t="shared" si="175"/>
        <v>1376.6436872436973</v>
      </c>
      <c r="P93" s="111">
        <f t="shared" si="175"/>
        <v>1308.9972235252103</v>
      </c>
      <c r="Q93" s="111">
        <f t="shared" si="175"/>
        <v>1399.9407508745799</v>
      </c>
      <c r="R93" s="111">
        <f t="shared" si="175"/>
        <v>5461.6213038430678</v>
      </c>
      <c r="S93" s="111">
        <f t="shared" si="175"/>
        <v>1452.0248000000001</v>
      </c>
      <c r="T93" s="111">
        <f t="shared" si="175"/>
        <v>1437.5200215999998</v>
      </c>
      <c r="U93" s="111">
        <f t="shared" si="175"/>
        <v>1339.2786000000001</v>
      </c>
      <c r="V93" s="111">
        <f t="shared" si="175"/>
        <v>1424.4775783999999</v>
      </c>
      <c r="W93" s="111">
        <f t="shared" si="175"/>
        <v>5653.3009999999995</v>
      </c>
      <c r="X93" s="252">
        <f t="shared" si="175"/>
        <v>1508.2767000000001</v>
      </c>
      <c r="Y93" s="252">
        <f t="shared" si="175"/>
        <v>1388.098</v>
      </c>
      <c r="Z93" s="252">
        <f t="shared" si="175"/>
        <v>1402.0395686665966</v>
      </c>
      <c r="AA93" s="252">
        <f t="shared" si="175"/>
        <v>1520.5186046334034</v>
      </c>
      <c r="AB93" s="111">
        <f t="shared" si="175"/>
        <v>5818.9328733000002</v>
      </c>
      <c r="AC93" s="252">
        <f t="shared" si="175"/>
        <v>1597.21023894</v>
      </c>
      <c r="AD93" s="252">
        <f t="shared" si="175"/>
        <v>1424.194347764369</v>
      </c>
      <c r="AE93" s="252">
        <f t="shared" si="175"/>
        <v>1293.4079901887235</v>
      </c>
      <c r="AF93" s="252">
        <f t="shared" si="175"/>
        <v>1413.8285770211933</v>
      </c>
      <c r="AG93" s="111">
        <f t="shared" si="175"/>
        <v>5728.6411539142855</v>
      </c>
      <c r="AH93" s="252">
        <f t="shared" si="175"/>
        <v>1459.0168371061429</v>
      </c>
      <c r="AI93" s="252">
        <f t="shared" si="175"/>
        <v>1423.7420134728573</v>
      </c>
      <c r="AJ93" s="252">
        <f t="shared" si="175"/>
        <v>1120.9151041449998</v>
      </c>
      <c r="AK93" s="252">
        <f t="shared" si="175"/>
        <v>1665.5378227122937</v>
      </c>
      <c r="AL93" s="111">
        <f t="shared" si="175"/>
        <v>5669.2117774362941</v>
      </c>
      <c r="AM93" s="252">
        <f t="shared" si="175"/>
        <v>1595.97680885</v>
      </c>
      <c r="AN93" s="252">
        <f t="shared" si="175"/>
        <v>1425.5727605850002</v>
      </c>
      <c r="AO93" s="252">
        <f t="shared" si="175"/>
        <v>1302.0316160920001</v>
      </c>
      <c r="AP93" s="252">
        <f t="shared" si="175"/>
        <v>1727.2051272168483</v>
      </c>
      <c r="AQ93" s="252">
        <f t="shared" si="175"/>
        <v>6050.7863127438486</v>
      </c>
      <c r="AR93" s="252">
        <f t="shared" si="175"/>
        <v>1878.9203344965611</v>
      </c>
      <c r="AS93" s="252">
        <f>SUM(AS89:AS91)</f>
        <v>1862.4936655034389</v>
      </c>
      <c r="AT93" s="252">
        <f>SUM(AT89:AT91)</f>
        <v>1748.0658515710002</v>
      </c>
      <c r="AU93" s="252">
        <f t="shared" ref="AU93" si="176">SUM(AU89:AU91)</f>
        <v>1913.9134864584112</v>
      </c>
      <c r="AV93" s="252">
        <f>SUM(AV89:AV91)</f>
        <v>7403.3933380294111</v>
      </c>
      <c r="AW93" s="252">
        <f>SUM(AW89:AW91)</f>
        <v>1978.431</v>
      </c>
      <c r="AX93" s="252">
        <f t="shared" ref="AX93:BA93" si="177">SUM(AX89:AX91)</f>
        <v>1777.4881196149518</v>
      </c>
      <c r="AY93" s="252">
        <f t="shared" si="177"/>
        <v>1779.4912923050485</v>
      </c>
      <c r="AZ93" s="252">
        <f t="shared" si="177"/>
        <v>1733.2968168227001</v>
      </c>
      <c r="BA93" s="111">
        <f t="shared" si="177"/>
        <v>7268.7072287427</v>
      </c>
      <c r="BB93" s="252">
        <f>SUM(BB89:BB91)</f>
        <v>2238.4350031000004</v>
      </c>
      <c r="BC93" s="252">
        <f>SUM(BC89:BC91)</f>
        <v>2292.8711278887004</v>
      </c>
    </row>
    <row r="94" spans="2:55">
      <c r="B94" s="56"/>
      <c r="C94" s="57"/>
      <c r="D94" s="76"/>
      <c r="E94" s="76"/>
      <c r="F94" s="76"/>
      <c r="G94" s="76"/>
      <c r="H94" s="60"/>
      <c r="I94" s="59"/>
      <c r="J94" s="59"/>
      <c r="K94" s="59"/>
      <c r="L94" s="59"/>
      <c r="M94" s="60"/>
      <c r="N94" s="59"/>
      <c r="O94" s="59"/>
      <c r="P94" s="59"/>
      <c r="Q94" s="59"/>
      <c r="R94" s="60"/>
      <c r="S94" s="146"/>
      <c r="T94" s="146"/>
      <c r="U94" s="146"/>
      <c r="V94" s="59"/>
      <c r="W94" s="60"/>
      <c r="X94" s="59"/>
      <c r="Y94" s="59"/>
      <c r="Z94" s="59"/>
      <c r="AA94" s="59"/>
      <c r="AB94" s="59"/>
      <c r="AC94" s="59"/>
      <c r="AD94" s="59"/>
      <c r="AE94" s="59"/>
      <c r="AF94" s="59"/>
      <c r="AG94" s="59"/>
      <c r="AL94" s="60"/>
      <c r="AT94" s="228"/>
    </row>
    <row r="95" spans="2:55" ht="13.5" thickBot="1">
      <c r="B95" s="65" t="s">
        <v>149</v>
      </c>
      <c r="C95" s="96" t="s">
        <v>137</v>
      </c>
      <c r="D95" s="112">
        <f t="shared" ref="D95:Q95" si="178">SUM(D86,D93)</f>
        <v>0</v>
      </c>
      <c r="E95" s="112">
        <f t="shared" si="178"/>
        <v>0</v>
      </c>
      <c r="F95" s="112">
        <f t="shared" si="178"/>
        <v>0</v>
      </c>
      <c r="G95" s="112">
        <f t="shared" si="178"/>
        <v>0</v>
      </c>
      <c r="H95" s="112">
        <f t="shared" si="178"/>
        <v>7577.1331849999997</v>
      </c>
      <c r="I95" s="112">
        <f t="shared" si="178"/>
        <v>1934.83798</v>
      </c>
      <c r="J95" s="112">
        <f t="shared" si="178"/>
        <v>1739.6710899999998</v>
      </c>
      <c r="K95" s="112">
        <f t="shared" si="178"/>
        <v>1688.4714349999999</v>
      </c>
      <c r="L95" s="112">
        <f t="shared" si="178"/>
        <v>2032.0805438688585</v>
      </c>
      <c r="M95" s="112">
        <f t="shared" si="178"/>
        <v>7395.061048868859</v>
      </c>
      <c r="N95" s="112">
        <f t="shared" si="178"/>
        <v>2029.6084771995797</v>
      </c>
      <c r="O95" s="112">
        <f t="shared" si="178"/>
        <v>2002.1495822436973</v>
      </c>
      <c r="P95" s="112">
        <f t="shared" si="178"/>
        <v>1902.5821835252104</v>
      </c>
      <c r="Q95" s="112">
        <f t="shared" si="178"/>
        <v>2062.29065087458</v>
      </c>
      <c r="R95" s="112">
        <v>7991</v>
      </c>
      <c r="S95" s="112">
        <f t="shared" ref="S95:AR95" si="179">SUM(S86,S93)</f>
        <v>2075.5609332652821</v>
      </c>
      <c r="T95" s="112">
        <f t="shared" si="179"/>
        <v>2047.3494308955378</v>
      </c>
      <c r="U95" s="112">
        <f t="shared" si="179"/>
        <v>1944.2916685873872</v>
      </c>
      <c r="V95" s="112">
        <f t="shared" si="179"/>
        <v>2069.1224672517933</v>
      </c>
      <c r="W95" s="112">
        <f t="shared" si="179"/>
        <v>8136.3244999999997</v>
      </c>
      <c r="X95" s="253">
        <f t="shared" si="179"/>
        <v>2172.6757689999999</v>
      </c>
      <c r="Y95" s="253">
        <f t="shared" si="179"/>
        <v>1987.4146766882027</v>
      </c>
      <c r="Z95" s="253">
        <f t="shared" si="179"/>
        <v>2067.2797548165968</v>
      </c>
      <c r="AA95" s="253">
        <f t="shared" si="179"/>
        <v>2227.8661760334035</v>
      </c>
      <c r="AB95" s="112">
        <f t="shared" si="179"/>
        <v>8455.2363765382033</v>
      </c>
      <c r="AC95" s="253">
        <f t="shared" si="179"/>
        <v>2260.0744489399999</v>
      </c>
      <c r="AD95" s="253">
        <f t="shared" si="179"/>
        <v>2061.3568605954142</v>
      </c>
      <c r="AE95" s="253">
        <f t="shared" si="179"/>
        <v>1851.7909849925779</v>
      </c>
      <c r="AF95" s="253">
        <f t="shared" si="179"/>
        <v>2018.1559574852608</v>
      </c>
      <c r="AG95" s="112">
        <f t="shared" si="179"/>
        <v>8191.3782520132527</v>
      </c>
      <c r="AH95" s="253">
        <f t="shared" si="179"/>
        <v>2058.1804330061432</v>
      </c>
      <c r="AI95" s="253">
        <f t="shared" si="179"/>
        <v>2020.7073618712957</v>
      </c>
      <c r="AJ95" s="253">
        <f t="shared" si="179"/>
        <v>1732.2513197782123</v>
      </c>
      <c r="AK95" s="253">
        <f t="shared" si="179"/>
        <v>2269.4382416559492</v>
      </c>
      <c r="AL95" s="112">
        <f t="shared" si="179"/>
        <v>8080.5773563115999</v>
      </c>
      <c r="AM95" s="253">
        <f t="shared" si="179"/>
        <v>2145.0700934351162</v>
      </c>
      <c r="AN95" s="253">
        <f t="shared" si="179"/>
        <v>1964.8895053773394</v>
      </c>
      <c r="AO95" s="253">
        <f t="shared" si="179"/>
        <v>1832.0399588997066</v>
      </c>
      <c r="AP95" s="253">
        <f t="shared" si="179"/>
        <v>2299.0876696316864</v>
      </c>
      <c r="AQ95" s="253">
        <f t="shared" si="179"/>
        <v>8241.087227343849</v>
      </c>
      <c r="AR95" s="253">
        <f t="shared" si="179"/>
        <v>2409.546334496561</v>
      </c>
      <c r="AS95" s="253">
        <f>SUM(AS86,AS93)</f>
        <v>2379.2896655034388</v>
      </c>
      <c r="AT95" s="253">
        <f>SUM(AT86,AT93)</f>
        <v>2218.6808515710004</v>
      </c>
      <c r="AU95" s="253">
        <f t="shared" ref="AU95:AV95" si="180">SUM(AU86,AU93)</f>
        <v>2451.3124864584115</v>
      </c>
      <c r="AV95" s="253">
        <f t="shared" si="180"/>
        <v>9458.8293380294108</v>
      </c>
      <c r="AW95" s="253">
        <f>SUM(AW86,AW93)</f>
        <v>2521.5680000000002</v>
      </c>
      <c r="AX95" s="253">
        <f t="shared" ref="AX95:BA95" si="181">SUM(AX86,AX93)</f>
        <v>2318.1419876553109</v>
      </c>
      <c r="AY95" s="253">
        <f t="shared" si="181"/>
        <v>2362.655564264689</v>
      </c>
      <c r="AZ95" s="253">
        <f t="shared" si="181"/>
        <v>2351.436351115698</v>
      </c>
      <c r="BA95" s="112">
        <f t="shared" si="181"/>
        <v>9553.8019030356991</v>
      </c>
      <c r="BB95" s="253">
        <f>SUM(BB86,BB93)</f>
        <v>2840.9558330000004</v>
      </c>
      <c r="BC95" s="253">
        <f>SUM(BC86,BC93)</f>
        <v>2884.8629708070598</v>
      </c>
    </row>
    <row r="96" spans="2:55">
      <c r="D96" s="54"/>
      <c r="E96" s="54"/>
      <c r="F96" s="54"/>
      <c r="G96" s="54"/>
      <c r="H96" s="109"/>
      <c r="I96" s="55"/>
      <c r="J96" s="55"/>
      <c r="K96" s="55"/>
      <c r="L96" s="55"/>
      <c r="M96" s="109"/>
      <c r="N96" s="55"/>
      <c r="O96" s="55"/>
      <c r="P96" s="55"/>
      <c r="Q96" s="55"/>
      <c r="R96" s="109"/>
      <c r="S96" s="55"/>
      <c r="T96" s="55"/>
      <c r="U96" s="55"/>
      <c r="V96" s="55"/>
      <c r="W96" s="109"/>
      <c r="X96" s="55"/>
      <c r="Y96" s="55"/>
      <c r="Z96" s="55"/>
      <c r="AA96" s="228"/>
      <c r="AB96" s="228"/>
      <c r="AC96" s="228"/>
      <c r="AD96" s="228"/>
      <c r="AG96" s="228"/>
    </row>
    <row r="97" spans="2:33">
      <c r="X97" s="4"/>
      <c r="Y97" s="4"/>
      <c r="AA97" s="228"/>
      <c r="AB97" s="228"/>
      <c r="AC97" s="228"/>
      <c r="AD97" s="228"/>
      <c r="AG97" s="228"/>
    </row>
    <row r="98" spans="2:33">
      <c r="X98" s="4"/>
      <c r="Y98" s="4"/>
      <c r="AA98" s="228"/>
      <c r="AB98" s="228"/>
      <c r="AC98" s="228"/>
      <c r="AD98" s="228"/>
      <c r="AG98" s="228"/>
    </row>
    <row r="99" spans="2:33">
      <c r="X99" s="4"/>
      <c r="Y99" s="4"/>
      <c r="AA99" s="228"/>
      <c r="AB99" s="228"/>
      <c r="AC99" s="228"/>
      <c r="AD99" s="228"/>
      <c r="AG99" s="228"/>
    </row>
    <row r="100" spans="2:33">
      <c r="B100" s="4" t="s">
        <v>350</v>
      </c>
      <c r="X100" s="4"/>
      <c r="Y100" s="4"/>
      <c r="AA100" s="228"/>
      <c r="AB100" s="228"/>
      <c r="AC100" s="228"/>
      <c r="AG100" s="228"/>
    </row>
    <row r="101" spans="2:33">
      <c r="B101" s="242" t="s">
        <v>301</v>
      </c>
      <c r="C101" s="293">
        <v>2019</v>
      </c>
      <c r="D101" s="294"/>
      <c r="E101" s="294"/>
      <c r="F101" s="294"/>
      <c r="G101" s="294"/>
      <c r="H101" s="293">
        <v>2020</v>
      </c>
      <c r="I101" s="294"/>
      <c r="J101" s="294"/>
      <c r="K101" s="294"/>
      <c r="L101" s="294"/>
      <c r="M101" s="293">
        <v>2021</v>
      </c>
      <c r="R101" s="293">
        <v>2022</v>
      </c>
      <c r="W101" s="293">
        <v>2023</v>
      </c>
      <c r="AA101" s="228"/>
      <c r="AB101" s="293">
        <v>2024</v>
      </c>
      <c r="AC101" s="228"/>
      <c r="AG101" s="228"/>
    </row>
    <row r="102" spans="2:33">
      <c r="B102" s="241" t="s">
        <v>302</v>
      </c>
      <c r="C102" s="243">
        <v>5220</v>
      </c>
      <c r="D102" s="4"/>
      <c r="E102" s="4"/>
      <c r="F102" s="4"/>
      <c r="G102" s="4"/>
      <c r="H102" s="243">
        <v>4894</v>
      </c>
      <c r="M102" s="243">
        <v>4983</v>
      </c>
      <c r="R102" s="243">
        <v>5478</v>
      </c>
      <c r="W102" s="243">
        <v>5680.3933333333352</v>
      </c>
      <c r="AA102" s="228"/>
      <c r="AB102" s="243">
        <v>5551.1441381999994</v>
      </c>
      <c r="AC102" s="228"/>
      <c r="AG102" s="228"/>
    </row>
    <row r="103" spans="2:33">
      <c r="B103" s="241" t="s">
        <v>303</v>
      </c>
      <c r="C103" s="108">
        <v>676</v>
      </c>
      <c r="D103" s="4"/>
      <c r="E103" s="4"/>
      <c r="F103" s="4"/>
      <c r="G103" s="4"/>
      <c r="H103" s="108">
        <v>635</v>
      </c>
      <c r="M103" s="108">
        <v>645</v>
      </c>
      <c r="R103" s="9">
        <v>707</v>
      </c>
      <c r="W103" s="341">
        <v>733.37728150705925</v>
      </c>
      <c r="AA103" s="228"/>
      <c r="AB103" s="390">
        <v>715.99491680000006</v>
      </c>
      <c r="AC103" s="228"/>
      <c r="AG103" s="228"/>
    </row>
    <row r="104" spans="2:33">
      <c r="AA104" s="228"/>
      <c r="AB104" s="228"/>
      <c r="AC104" s="228"/>
      <c r="AG104" s="228"/>
    </row>
    <row r="105" spans="2:33">
      <c r="AA105" s="228"/>
      <c r="AB105" s="228"/>
      <c r="AC105" s="228"/>
      <c r="AG105" s="228"/>
    </row>
    <row r="106" spans="2:33">
      <c r="AA106" s="228"/>
      <c r="AB106" s="228"/>
      <c r="AC106" s="228"/>
      <c r="AG106" s="228"/>
    </row>
    <row r="107" spans="2:33">
      <c r="AA107" s="228"/>
      <c r="AB107" s="228"/>
      <c r="AC107" s="228"/>
      <c r="AG107" s="228"/>
    </row>
    <row r="108" spans="2:33">
      <c r="AA108" s="228"/>
      <c r="AB108" s="228"/>
      <c r="AC108" s="228"/>
      <c r="AG108" s="228"/>
    </row>
    <row r="109" spans="2:33">
      <c r="AA109" s="228"/>
      <c r="AB109" s="228"/>
      <c r="AC109" s="228"/>
      <c r="AG109" s="228"/>
    </row>
    <row r="110" spans="2:33">
      <c r="AA110" s="228"/>
      <c r="AB110" s="228"/>
      <c r="AC110" s="228"/>
      <c r="AG110" s="228"/>
    </row>
    <row r="111" spans="2:33">
      <c r="AA111" s="228"/>
      <c r="AB111" s="228"/>
      <c r="AC111" s="228"/>
      <c r="AG111" s="228"/>
    </row>
    <row r="112" spans="2:33">
      <c r="AA112" s="228"/>
      <c r="AB112" s="228"/>
      <c r="AC112" s="228"/>
      <c r="AG112" s="228"/>
    </row>
    <row r="113" spans="27:33">
      <c r="AA113" s="228"/>
      <c r="AB113" s="228"/>
      <c r="AC113" s="228"/>
      <c r="AG113" s="228"/>
    </row>
    <row r="114" spans="27:33">
      <c r="AA114" s="228"/>
      <c r="AB114" s="228"/>
      <c r="AC114" s="228"/>
      <c r="AG114" s="228"/>
    </row>
    <row r="115" spans="27:33">
      <c r="AA115" s="228"/>
      <c r="AB115" s="228"/>
      <c r="AC115" s="228"/>
      <c r="AG115" s="228"/>
    </row>
    <row r="116" spans="27:33">
      <c r="AA116" s="228"/>
      <c r="AB116" s="228"/>
      <c r="AC116" s="228"/>
      <c r="AG116" s="228"/>
    </row>
    <row r="117" spans="27:33">
      <c r="AA117" s="228"/>
      <c r="AB117" s="228"/>
      <c r="AC117" s="228"/>
      <c r="AG117" s="228"/>
    </row>
    <row r="118" spans="27:33">
      <c r="AA118" s="228"/>
      <c r="AB118" s="228"/>
      <c r="AC118" s="228"/>
      <c r="AG118" s="228"/>
    </row>
    <row r="119" spans="27:33">
      <c r="AA119" s="228"/>
      <c r="AB119" s="228"/>
      <c r="AC119" s="228"/>
      <c r="AG119" s="228"/>
    </row>
    <row r="120" spans="27:33">
      <c r="AA120" s="228"/>
      <c r="AB120" s="228"/>
      <c r="AC120" s="228"/>
      <c r="AG120" s="228"/>
    </row>
    <row r="121" spans="27:33">
      <c r="AA121" s="228"/>
      <c r="AB121" s="228"/>
      <c r="AC121" s="228"/>
      <c r="AG121" s="228"/>
    </row>
    <row r="122" spans="27:33">
      <c r="AA122" s="228"/>
      <c r="AB122" s="228"/>
      <c r="AC122" s="228"/>
      <c r="AG122" s="228"/>
    </row>
    <row r="123" spans="27:33">
      <c r="AA123" s="228"/>
      <c r="AB123" s="228"/>
      <c r="AC123" s="228"/>
      <c r="AG123" s="228"/>
    </row>
    <row r="124" spans="27:33">
      <c r="AA124" s="228"/>
      <c r="AB124" s="228"/>
      <c r="AC124" s="228"/>
      <c r="AG124" s="228"/>
    </row>
    <row r="125" spans="27:33">
      <c r="AA125" s="228"/>
      <c r="AB125" s="228"/>
      <c r="AC125" s="228"/>
      <c r="AG125" s="228"/>
    </row>
    <row r="126" spans="27:33">
      <c r="AA126" s="228"/>
      <c r="AB126" s="228"/>
      <c r="AC126" s="228"/>
      <c r="AG126" s="228"/>
    </row>
    <row r="127" spans="27:33">
      <c r="AA127" s="228"/>
      <c r="AB127" s="228"/>
      <c r="AC127" s="228"/>
      <c r="AG127" s="228"/>
    </row>
    <row r="128" spans="27:33">
      <c r="AA128" s="228"/>
      <c r="AB128" s="228"/>
      <c r="AC128" s="228"/>
      <c r="AG128" s="228"/>
    </row>
    <row r="129" spans="27:33">
      <c r="AA129" s="228"/>
      <c r="AB129" s="228"/>
      <c r="AC129" s="228"/>
      <c r="AG129" s="228"/>
    </row>
    <row r="130" spans="27:33">
      <c r="AA130" s="228"/>
      <c r="AB130" s="228"/>
      <c r="AC130" s="228"/>
      <c r="AG130" s="228"/>
    </row>
    <row r="131" spans="27:33">
      <c r="AA131" s="228"/>
      <c r="AB131" s="228"/>
      <c r="AC131" s="228"/>
      <c r="AG131" s="228"/>
    </row>
    <row r="132" spans="27:33">
      <c r="AA132" s="228"/>
      <c r="AB132" s="228"/>
      <c r="AC132" s="228"/>
      <c r="AG132" s="228"/>
    </row>
    <row r="133" spans="27:33">
      <c r="AA133" s="228"/>
      <c r="AB133" s="228"/>
      <c r="AC133" s="228"/>
      <c r="AG133" s="228"/>
    </row>
    <row r="134" spans="27:33">
      <c r="AA134" s="228"/>
      <c r="AB134" s="228"/>
      <c r="AC134" s="228"/>
      <c r="AG134" s="228"/>
    </row>
    <row r="135" spans="27:33">
      <c r="AA135" s="228"/>
      <c r="AB135" s="228"/>
      <c r="AC135" s="228"/>
      <c r="AG135" s="228"/>
    </row>
    <row r="136" spans="27:33">
      <c r="AA136" s="228"/>
      <c r="AB136" s="228"/>
      <c r="AC136" s="228"/>
      <c r="AG136" s="228"/>
    </row>
    <row r="137" spans="27:33">
      <c r="AA137" s="228"/>
      <c r="AB137" s="228"/>
      <c r="AC137" s="228"/>
      <c r="AG137" s="228"/>
    </row>
    <row r="138" spans="27:33">
      <c r="AA138" s="228"/>
      <c r="AB138" s="228"/>
      <c r="AC138" s="228"/>
      <c r="AG138" s="228"/>
    </row>
    <row r="139" spans="27:33">
      <c r="AA139" s="228"/>
      <c r="AB139" s="228"/>
      <c r="AC139" s="228"/>
      <c r="AG139" s="228"/>
    </row>
    <row r="140" spans="27:33">
      <c r="AA140" s="228"/>
      <c r="AB140" s="228"/>
      <c r="AC140" s="228"/>
      <c r="AG140" s="228"/>
    </row>
    <row r="141" spans="27:33">
      <c r="AA141" s="228"/>
      <c r="AB141" s="228"/>
      <c r="AC141" s="228"/>
      <c r="AG141" s="228"/>
    </row>
    <row r="142" spans="27:33">
      <c r="AA142" s="228"/>
      <c r="AB142" s="228"/>
      <c r="AC142" s="228"/>
      <c r="AG142" s="228"/>
    </row>
    <row r="143" spans="27:33">
      <c r="AA143" s="228"/>
      <c r="AB143" s="228"/>
      <c r="AC143" s="228"/>
      <c r="AG143" s="228"/>
    </row>
    <row r="144" spans="27:33">
      <c r="AA144" s="228"/>
      <c r="AB144" s="228"/>
      <c r="AC144" s="228"/>
      <c r="AG144" s="228"/>
    </row>
    <row r="145" spans="27:33">
      <c r="AA145" s="228"/>
      <c r="AB145" s="228"/>
      <c r="AC145" s="228"/>
      <c r="AG145" s="228"/>
    </row>
    <row r="146" spans="27:33">
      <c r="AA146" s="228"/>
      <c r="AB146" s="228"/>
      <c r="AC146" s="228"/>
      <c r="AG146" s="228"/>
    </row>
    <row r="147" spans="27:33">
      <c r="AA147" s="228"/>
      <c r="AB147" s="228"/>
      <c r="AC147" s="228"/>
      <c r="AG147" s="228"/>
    </row>
    <row r="148" spans="27:33">
      <c r="AA148" s="228"/>
      <c r="AB148" s="228"/>
      <c r="AC148" s="228"/>
      <c r="AG148" s="228"/>
    </row>
    <row r="149" spans="27:33">
      <c r="AA149" s="228"/>
      <c r="AB149" s="228"/>
      <c r="AC149" s="228"/>
      <c r="AG149" s="228"/>
    </row>
    <row r="150" spans="27:33">
      <c r="AA150" s="228"/>
      <c r="AB150" s="228"/>
      <c r="AC150" s="228"/>
      <c r="AG150" s="228"/>
    </row>
    <row r="151" spans="27:33">
      <c r="AA151" s="228"/>
      <c r="AB151" s="228"/>
      <c r="AC151" s="228"/>
      <c r="AG151" s="228"/>
    </row>
    <row r="152" spans="27:33">
      <c r="AA152" s="228"/>
      <c r="AB152" s="228"/>
      <c r="AC152" s="228"/>
      <c r="AG152" s="228"/>
    </row>
    <row r="153" spans="27:33">
      <c r="AA153" s="228"/>
      <c r="AB153" s="228"/>
      <c r="AC153" s="228"/>
      <c r="AG153" s="228"/>
    </row>
    <row r="154" spans="27:33">
      <c r="AA154" s="228"/>
      <c r="AB154" s="228"/>
      <c r="AC154" s="228"/>
      <c r="AG154" s="228"/>
    </row>
    <row r="155" spans="27:33">
      <c r="AA155" s="228"/>
      <c r="AB155" s="228"/>
      <c r="AC155" s="228"/>
      <c r="AG155" s="228"/>
    </row>
    <row r="156" spans="27:33">
      <c r="AA156" s="228"/>
      <c r="AB156" s="228"/>
      <c r="AC156" s="228"/>
      <c r="AG156" s="228"/>
    </row>
    <row r="157" spans="27:33">
      <c r="AA157" s="228"/>
      <c r="AB157" s="228"/>
      <c r="AC157" s="228"/>
      <c r="AG157" s="228"/>
    </row>
    <row r="158" spans="27:33">
      <c r="AA158" s="228"/>
      <c r="AB158" s="228"/>
      <c r="AC158" s="228"/>
      <c r="AG158" s="228"/>
    </row>
    <row r="159" spans="27:33">
      <c r="AA159" s="228"/>
      <c r="AB159" s="228"/>
      <c r="AC159" s="228"/>
      <c r="AG159" s="228"/>
    </row>
    <row r="160" spans="27:33">
      <c r="AA160" s="228"/>
      <c r="AB160" s="228"/>
      <c r="AC160" s="228"/>
      <c r="AG160" s="228"/>
    </row>
    <row r="161" spans="27:33">
      <c r="AA161" s="228"/>
      <c r="AB161" s="228"/>
      <c r="AC161" s="228"/>
      <c r="AG161" s="228"/>
    </row>
    <row r="162" spans="27:33">
      <c r="AA162" s="228"/>
      <c r="AB162" s="228"/>
      <c r="AC162" s="228"/>
      <c r="AG162" s="228"/>
    </row>
    <row r="163" spans="27:33">
      <c r="AA163" s="228"/>
      <c r="AB163" s="228"/>
      <c r="AC163" s="228"/>
      <c r="AG163" s="228"/>
    </row>
    <row r="164" spans="27:33">
      <c r="AA164" s="228"/>
      <c r="AB164" s="228"/>
      <c r="AC164" s="228"/>
      <c r="AG164" s="228"/>
    </row>
    <row r="165" spans="27:33">
      <c r="AA165" s="228"/>
      <c r="AB165" s="228"/>
      <c r="AC165" s="228"/>
      <c r="AG165" s="228"/>
    </row>
    <row r="166" spans="27:33">
      <c r="AA166" s="228"/>
      <c r="AB166" s="228"/>
      <c r="AC166" s="228"/>
      <c r="AG166" s="228"/>
    </row>
    <row r="167" spans="27:33">
      <c r="AA167" s="228"/>
      <c r="AB167" s="228"/>
      <c r="AC167" s="228"/>
      <c r="AG167" s="228"/>
    </row>
    <row r="168" spans="27:33">
      <c r="AA168" s="228"/>
      <c r="AB168" s="228"/>
      <c r="AC168" s="228"/>
      <c r="AG168" s="228"/>
    </row>
    <row r="169" spans="27:33">
      <c r="AA169" s="228"/>
      <c r="AB169" s="228"/>
      <c r="AC169" s="228"/>
      <c r="AG169" s="228"/>
    </row>
    <row r="170" spans="27:33">
      <c r="AA170" s="228"/>
      <c r="AB170" s="228"/>
      <c r="AC170" s="228"/>
      <c r="AG170" s="228"/>
    </row>
    <row r="171" spans="27:33">
      <c r="AA171" s="228"/>
      <c r="AB171" s="228"/>
      <c r="AC171" s="228"/>
      <c r="AG171" s="228"/>
    </row>
    <row r="172" spans="27:33">
      <c r="AA172" s="228"/>
      <c r="AB172" s="228"/>
      <c r="AC172" s="228"/>
      <c r="AG172" s="228"/>
    </row>
    <row r="173" spans="27:33">
      <c r="AA173" s="228"/>
      <c r="AB173" s="228"/>
      <c r="AC173" s="228"/>
      <c r="AG173" s="228"/>
    </row>
    <row r="174" spans="27:33">
      <c r="AA174" s="228"/>
      <c r="AB174" s="228"/>
      <c r="AC174" s="228"/>
      <c r="AG174" s="228"/>
    </row>
    <row r="175" spans="27:33">
      <c r="AA175" s="228"/>
      <c r="AB175" s="228"/>
      <c r="AC175" s="228"/>
      <c r="AG175" s="228"/>
    </row>
    <row r="176" spans="27:33">
      <c r="AA176" s="228"/>
      <c r="AB176" s="228"/>
      <c r="AC176" s="228"/>
      <c r="AG176" s="228"/>
    </row>
    <row r="177" spans="27:33">
      <c r="AA177" s="228"/>
      <c r="AB177" s="228"/>
      <c r="AC177" s="228"/>
      <c r="AG177" s="228"/>
    </row>
    <row r="178" spans="27:33">
      <c r="AA178" s="228"/>
      <c r="AB178" s="228"/>
      <c r="AC178" s="228"/>
      <c r="AG178" s="228"/>
    </row>
    <row r="179" spans="27:33">
      <c r="AA179" s="228"/>
      <c r="AB179" s="228"/>
      <c r="AC179" s="228"/>
      <c r="AG179" s="228"/>
    </row>
    <row r="180" spans="27:33">
      <c r="AA180" s="228"/>
      <c r="AB180" s="228"/>
      <c r="AC180" s="228"/>
      <c r="AG180" s="228"/>
    </row>
    <row r="181" spans="27:33">
      <c r="AA181" s="228"/>
      <c r="AB181" s="228"/>
      <c r="AC181" s="228"/>
      <c r="AG181" s="228"/>
    </row>
    <row r="182" spans="27:33">
      <c r="AA182" s="228"/>
      <c r="AB182" s="228"/>
      <c r="AC182" s="228"/>
      <c r="AG182" s="228"/>
    </row>
    <row r="183" spans="27:33">
      <c r="AA183" s="228"/>
      <c r="AB183" s="228"/>
      <c r="AC183" s="228"/>
      <c r="AG183" s="228"/>
    </row>
    <row r="184" spans="27:33">
      <c r="AA184" s="228"/>
      <c r="AB184" s="228"/>
      <c r="AC184" s="228"/>
      <c r="AG184" s="228"/>
    </row>
    <row r="185" spans="27:33">
      <c r="AA185" s="228"/>
      <c r="AB185" s="228"/>
      <c r="AC185" s="228"/>
      <c r="AG185" s="228"/>
    </row>
    <row r="186" spans="27:33">
      <c r="AA186" s="228"/>
      <c r="AB186" s="228"/>
      <c r="AC186" s="228"/>
      <c r="AG186" s="228"/>
    </row>
    <row r="187" spans="27:33">
      <c r="AA187" s="228"/>
      <c r="AB187" s="228"/>
      <c r="AC187" s="228"/>
      <c r="AG187" s="228"/>
    </row>
    <row r="188" spans="27:33">
      <c r="AA188" s="228"/>
      <c r="AB188" s="228"/>
      <c r="AC188" s="228"/>
      <c r="AG188" s="228"/>
    </row>
    <row r="189" spans="27:33">
      <c r="AA189" s="228"/>
      <c r="AB189" s="228"/>
      <c r="AC189" s="228"/>
      <c r="AG189" s="228"/>
    </row>
    <row r="190" spans="27:33">
      <c r="AA190" s="228"/>
      <c r="AB190" s="228"/>
      <c r="AC190" s="228"/>
      <c r="AG190" s="228"/>
    </row>
    <row r="191" spans="27:33">
      <c r="AA191" s="228"/>
      <c r="AB191" s="228"/>
      <c r="AC191" s="228"/>
      <c r="AG191" s="228"/>
    </row>
    <row r="192" spans="27:33">
      <c r="AA192" s="228"/>
      <c r="AB192" s="228"/>
      <c r="AC192" s="228"/>
      <c r="AG192" s="228"/>
    </row>
    <row r="193" spans="27:33">
      <c r="AA193" s="228"/>
      <c r="AB193" s="228"/>
      <c r="AC193" s="228"/>
      <c r="AG193" s="228"/>
    </row>
    <row r="194" spans="27:33">
      <c r="AA194" s="228"/>
      <c r="AB194" s="228"/>
      <c r="AC194" s="228"/>
      <c r="AG194" s="228"/>
    </row>
    <row r="195" spans="27:33">
      <c r="AA195" s="228"/>
      <c r="AB195" s="228"/>
      <c r="AC195" s="228"/>
      <c r="AG195" s="228"/>
    </row>
    <row r="196" spans="27:33">
      <c r="AA196" s="228"/>
      <c r="AB196" s="228"/>
      <c r="AC196" s="228"/>
      <c r="AG196" s="228"/>
    </row>
    <row r="197" spans="27:33">
      <c r="AA197" s="228"/>
      <c r="AB197" s="228"/>
      <c r="AC197" s="228"/>
      <c r="AG197" s="228"/>
    </row>
    <row r="198" spans="27:33">
      <c r="AA198" s="228"/>
      <c r="AB198" s="228"/>
      <c r="AC198" s="228"/>
      <c r="AG198" s="228"/>
    </row>
    <row r="199" spans="27:33">
      <c r="AA199" s="228"/>
      <c r="AB199" s="228"/>
      <c r="AC199" s="228"/>
      <c r="AG199" s="228"/>
    </row>
    <row r="200" spans="27:33">
      <c r="AA200" s="228"/>
      <c r="AB200" s="228"/>
      <c r="AC200" s="228"/>
      <c r="AG200" s="228"/>
    </row>
    <row r="201" spans="27:33">
      <c r="AA201" s="228"/>
      <c r="AB201" s="228"/>
      <c r="AC201" s="228"/>
      <c r="AG201" s="228"/>
    </row>
    <row r="202" spans="27:33">
      <c r="AA202" s="228"/>
      <c r="AB202" s="228"/>
      <c r="AC202" s="228"/>
      <c r="AG202" s="228"/>
    </row>
    <row r="203" spans="27:33">
      <c r="AA203" s="228"/>
      <c r="AB203" s="228"/>
      <c r="AC203" s="228"/>
      <c r="AG203" s="228"/>
    </row>
    <row r="204" spans="27:33">
      <c r="AA204" s="228"/>
      <c r="AB204" s="228"/>
      <c r="AC204" s="228"/>
      <c r="AG204" s="228"/>
    </row>
    <row r="205" spans="27:33">
      <c r="AA205" s="228"/>
      <c r="AB205" s="228"/>
      <c r="AC205" s="228"/>
      <c r="AG205" s="228"/>
    </row>
    <row r="206" spans="27:33">
      <c r="AA206" s="228"/>
      <c r="AB206" s="228"/>
      <c r="AC206" s="228"/>
      <c r="AG206" s="228"/>
    </row>
    <row r="207" spans="27:33">
      <c r="AA207" s="228"/>
      <c r="AB207" s="228"/>
      <c r="AC207" s="228"/>
      <c r="AG207" s="228"/>
    </row>
    <row r="208" spans="27:33">
      <c r="AA208" s="228"/>
      <c r="AB208" s="228"/>
      <c r="AC208" s="228"/>
      <c r="AG208" s="228"/>
    </row>
    <row r="209" spans="27:33">
      <c r="AA209" s="228"/>
      <c r="AB209" s="228"/>
      <c r="AC209" s="228"/>
      <c r="AG209" s="228"/>
    </row>
    <row r="210" spans="27:33">
      <c r="AA210" s="228"/>
      <c r="AB210" s="228"/>
      <c r="AC210" s="228"/>
      <c r="AG210" s="228"/>
    </row>
    <row r="211" spans="27:33">
      <c r="AA211" s="228"/>
      <c r="AB211" s="228"/>
      <c r="AC211" s="228"/>
      <c r="AG211" s="228"/>
    </row>
    <row r="212" spans="27:33">
      <c r="AA212" s="228"/>
      <c r="AB212" s="228"/>
      <c r="AC212" s="228"/>
      <c r="AG212" s="228"/>
    </row>
    <row r="213" spans="27:33">
      <c r="AA213" s="228"/>
      <c r="AB213" s="228"/>
      <c r="AC213" s="228"/>
      <c r="AG213" s="228"/>
    </row>
    <row r="214" spans="27:33">
      <c r="AA214" s="228"/>
      <c r="AB214" s="228"/>
      <c r="AC214" s="228"/>
      <c r="AG214" s="228"/>
    </row>
    <row r="215" spans="27:33">
      <c r="AA215" s="228"/>
      <c r="AB215" s="228"/>
      <c r="AC215" s="228"/>
      <c r="AG215" s="228"/>
    </row>
    <row r="216" spans="27:33">
      <c r="AA216" s="228"/>
      <c r="AB216" s="228"/>
      <c r="AC216" s="228"/>
      <c r="AG216" s="228"/>
    </row>
    <row r="217" spans="27:33">
      <c r="AA217" s="228"/>
      <c r="AB217" s="228"/>
      <c r="AC217" s="228"/>
      <c r="AG217" s="228"/>
    </row>
    <row r="218" spans="27:33">
      <c r="AA218" s="228"/>
      <c r="AB218" s="228"/>
      <c r="AC218" s="228"/>
      <c r="AG218" s="228"/>
    </row>
    <row r="219" spans="27:33">
      <c r="AA219" s="228"/>
      <c r="AB219" s="228"/>
      <c r="AC219" s="228"/>
      <c r="AG219" s="228"/>
    </row>
    <row r="220" spans="27:33">
      <c r="AA220" s="228"/>
      <c r="AB220" s="228"/>
      <c r="AC220" s="228"/>
      <c r="AG220" s="228"/>
    </row>
    <row r="221" spans="27:33">
      <c r="AA221" s="228"/>
      <c r="AB221" s="228"/>
      <c r="AC221" s="228"/>
      <c r="AG221" s="228"/>
    </row>
    <row r="222" spans="27:33">
      <c r="AA222" s="228"/>
      <c r="AB222" s="228"/>
      <c r="AC222" s="228"/>
      <c r="AG222" s="228"/>
    </row>
    <row r="223" spans="27:33">
      <c r="AA223" s="228"/>
      <c r="AB223" s="228"/>
      <c r="AC223" s="228"/>
      <c r="AG223" s="228"/>
    </row>
    <row r="224" spans="27:33">
      <c r="AA224" s="228"/>
      <c r="AB224" s="228"/>
      <c r="AC224" s="228"/>
      <c r="AG224" s="228"/>
    </row>
    <row r="225" spans="27:33">
      <c r="AA225" s="228"/>
      <c r="AB225" s="228"/>
      <c r="AC225" s="228"/>
      <c r="AG225" s="228"/>
    </row>
    <row r="226" spans="27:33">
      <c r="AA226" s="228"/>
      <c r="AB226" s="228"/>
      <c r="AC226" s="228"/>
      <c r="AG226" s="228"/>
    </row>
    <row r="227" spans="27:33">
      <c r="AA227" s="228"/>
      <c r="AB227" s="228"/>
      <c r="AC227" s="228"/>
      <c r="AG227" s="228"/>
    </row>
    <row r="228" spans="27:33">
      <c r="AA228" s="228"/>
      <c r="AB228" s="228"/>
      <c r="AC228" s="228"/>
      <c r="AG228" s="228"/>
    </row>
    <row r="229" spans="27:33">
      <c r="AA229" s="228"/>
      <c r="AB229" s="228"/>
      <c r="AC229" s="228"/>
      <c r="AG229" s="228"/>
    </row>
    <row r="230" spans="27:33">
      <c r="AA230" s="228"/>
      <c r="AB230" s="228"/>
      <c r="AC230" s="228"/>
      <c r="AG230" s="228"/>
    </row>
    <row r="231" spans="27:33">
      <c r="AA231" s="228"/>
      <c r="AB231" s="228"/>
      <c r="AC231" s="228"/>
      <c r="AG231" s="228"/>
    </row>
    <row r="232" spans="27:33">
      <c r="AA232" s="228"/>
      <c r="AB232" s="228"/>
      <c r="AC232" s="228"/>
      <c r="AG232" s="228"/>
    </row>
    <row r="233" spans="27:33">
      <c r="AA233" s="228"/>
      <c r="AB233" s="228"/>
      <c r="AC233" s="228"/>
      <c r="AG233" s="228"/>
    </row>
    <row r="234" spans="27:33">
      <c r="AA234" s="228"/>
      <c r="AB234" s="228"/>
      <c r="AC234" s="228"/>
      <c r="AG234" s="228"/>
    </row>
    <row r="235" spans="27:33">
      <c r="AA235" s="228"/>
      <c r="AB235" s="228"/>
      <c r="AC235" s="228"/>
      <c r="AG235" s="228"/>
    </row>
    <row r="236" spans="27:33">
      <c r="AA236" s="228"/>
      <c r="AB236" s="228"/>
      <c r="AC236" s="228"/>
      <c r="AG236" s="228"/>
    </row>
    <row r="237" spans="27:33">
      <c r="AA237" s="228"/>
      <c r="AB237" s="228"/>
      <c r="AC237" s="228"/>
      <c r="AG237" s="228"/>
    </row>
    <row r="238" spans="27:33">
      <c r="AA238" s="228"/>
      <c r="AB238" s="228"/>
      <c r="AC238" s="228"/>
      <c r="AG238" s="228"/>
    </row>
    <row r="239" spans="27:33">
      <c r="AA239" s="228"/>
      <c r="AB239" s="228"/>
      <c r="AC239" s="228"/>
      <c r="AG239" s="228"/>
    </row>
    <row r="240" spans="27:33">
      <c r="AA240" s="228"/>
      <c r="AB240" s="228"/>
      <c r="AC240" s="228"/>
      <c r="AG240" s="228"/>
    </row>
    <row r="241" spans="27:33">
      <c r="AA241" s="228"/>
      <c r="AB241" s="228"/>
      <c r="AC241" s="228"/>
      <c r="AG241" s="228"/>
    </row>
    <row r="242" spans="27:33">
      <c r="AA242" s="228"/>
      <c r="AB242" s="228"/>
      <c r="AC242" s="228"/>
      <c r="AG242" s="228"/>
    </row>
    <row r="243" spans="27:33">
      <c r="AA243" s="228"/>
      <c r="AB243" s="228"/>
      <c r="AC243" s="228"/>
      <c r="AG243" s="228"/>
    </row>
    <row r="244" spans="27:33">
      <c r="AA244" s="228"/>
      <c r="AB244" s="228"/>
      <c r="AC244" s="228"/>
      <c r="AG244" s="228"/>
    </row>
    <row r="245" spans="27:33">
      <c r="AA245" s="228"/>
      <c r="AB245" s="228"/>
      <c r="AC245" s="228"/>
      <c r="AG245" s="228"/>
    </row>
    <row r="246" spans="27:33">
      <c r="AA246" s="228"/>
      <c r="AB246" s="228"/>
      <c r="AC246" s="228"/>
      <c r="AG246" s="228"/>
    </row>
    <row r="247" spans="27:33">
      <c r="AA247" s="228"/>
      <c r="AB247" s="228"/>
      <c r="AC247" s="228"/>
      <c r="AG247" s="228"/>
    </row>
    <row r="248" spans="27:33">
      <c r="AA248" s="228"/>
      <c r="AB248" s="228"/>
      <c r="AC248" s="228"/>
      <c r="AG248" s="228"/>
    </row>
    <row r="249" spans="27:33">
      <c r="AA249" s="228"/>
      <c r="AB249" s="228"/>
      <c r="AC249" s="228"/>
      <c r="AG249" s="228"/>
    </row>
    <row r="250" spans="27:33">
      <c r="AA250" s="228"/>
      <c r="AB250" s="228"/>
      <c r="AC250" s="228"/>
      <c r="AG250" s="228"/>
    </row>
    <row r="251" spans="27:33">
      <c r="AA251" s="228"/>
      <c r="AB251" s="228"/>
      <c r="AC251" s="228"/>
      <c r="AG251" s="228"/>
    </row>
    <row r="252" spans="27:33">
      <c r="AA252" s="228"/>
      <c r="AB252" s="228"/>
      <c r="AC252" s="228"/>
      <c r="AG252" s="228"/>
    </row>
    <row r="253" spans="27:33">
      <c r="AA253" s="228"/>
      <c r="AB253" s="228"/>
      <c r="AC253" s="228"/>
      <c r="AG253" s="228"/>
    </row>
    <row r="254" spans="27:33">
      <c r="AA254" s="228"/>
      <c r="AB254" s="228"/>
      <c r="AC254" s="228"/>
      <c r="AG254" s="228"/>
    </row>
    <row r="255" spans="27:33">
      <c r="AA255" s="228"/>
      <c r="AB255" s="228"/>
      <c r="AC255" s="228"/>
      <c r="AG255" s="228"/>
    </row>
    <row r="256" spans="27:33">
      <c r="AA256" s="228"/>
      <c r="AB256" s="228"/>
      <c r="AC256" s="228"/>
      <c r="AG256" s="228"/>
    </row>
    <row r="257" spans="27:33">
      <c r="AA257" s="228"/>
      <c r="AB257" s="228"/>
      <c r="AC257" s="228"/>
      <c r="AG257" s="228"/>
    </row>
    <row r="258" spans="27:33">
      <c r="AA258" s="228"/>
      <c r="AB258" s="228"/>
      <c r="AC258" s="228"/>
      <c r="AG258" s="228"/>
    </row>
    <row r="259" spans="27:33">
      <c r="AA259" s="228"/>
      <c r="AB259" s="228"/>
      <c r="AC259" s="228"/>
      <c r="AG259" s="228"/>
    </row>
    <row r="260" spans="27:33">
      <c r="AA260" s="228"/>
      <c r="AB260" s="228"/>
      <c r="AC260" s="228"/>
      <c r="AG260" s="228"/>
    </row>
    <row r="261" spans="27:33">
      <c r="AA261" s="228"/>
      <c r="AB261" s="228"/>
      <c r="AC261" s="228"/>
      <c r="AG261" s="228"/>
    </row>
    <row r="262" spans="27:33">
      <c r="AA262" s="228"/>
      <c r="AB262" s="228"/>
      <c r="AC262" s="228"/>
      <c r="AG262" s="228"/>
    </row>
    <row r="263" spans="27:33">
      <c r="AA263" s="228"/>
      <c r="AB263" s="228"/>
      <c r="AC263" s="228"/>
      <c r="AG263" s="228"/>
    </row>
    <row r="264" spans="27:33">
      <c r="AA264" s="228"/>
      <c r="AB264" s="228"/>
      <c r="AC264" s="228"/>
      <c r="AG264" s="228"/>
    </row>
    <row r="265" spans="27:33">
      <c r="AA265" s="228"/>
      <c r="AB265" s="228"/>
      <c r="AC265" s="228"/>
      <c r="AG265" s="228"/>
    </row>
    <row r="266" spans="27:33">
      <c r="AA266" s="228"/>
      <c r="AB266" s="228"/>
      <c r="AC266" s="228"/>
      <c r="AG266" s="228"/>
    </row>
    <row r="267" spans="27:33">
      <c r="AA267" s="228"/>
      <c r="AB267" s="228"/>
      <c r="AC267" s="228"/>
      <c r="AG267" s="228"/>
    </row>
    <row r="268" spans="27:33">
      <c r="AA268" s="228"/>
      <c r="AB268" s="228"/>
      <c r="AC268" s="228"/>
      <c r="AG268" s="228"/>
    </row>
    <row r="269" spans="27:33">
      <c r="AA269" s="228"/>
      <c r="AB269" s="228"/>
      <c r="AC269" s="228"/>
      <c r="AG269" s="228"/>
    </row>
    <row r="270" spans="27:33">
      <c r="AA270" s="228"/>
      <c r="AB270" s="228"/>
      <c r="AC270" s="228"/>
      <c r="AG270" s="228"/>
    </row>
    <row r="271" spans="27:33">
      <c r="AA271" s="228"/>
      <c r="AB271" s="228"/>
      <c r="AC271" s="228"/>
      <c r="AG271" s="228"/>
    </row>
    <row r="272" spans="27:33">
      <c r="AA272" s="228"/>
      <c r="AB272" s="228"/>
      <c r="AC272" s="228"/>
      <c r="AG272" s="228"/>
    </row>
    <row r="273" spans="27:33">
      <c r="AA273" s="228"/>
      <c r="AB273" s="228"/>
      <c r="AC273" s="228"/>
      <c r="AG273" s="228"/>
    </row>
    <row r="274" spans="27:33">
      <c r="AA274" s="228"/>
      <c r="AB274" s="228"/>
      <c r="AC274" s="228"/>
      <c r="AG274" s="228"/>
    </row>
    <row r="275" spans="27:33">
      <c r="AA275" s="228"/>
      <c r="AB275" s="228"/>
      <c r="AC275" s="228"/>
      <c r="AG275" s="228"/>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561-8F70-45A1-9377-7D9C61F6FE02}">
  <sheetPr>
    <pageSetUpPr fitToPage="1"/>
  </sheetPr>
  <dimension ref="A1:BC53"/>
  <sheetViews>
    <sheetView showGridLines="0" zoomScaleNormal="100" workbookViewId="0">
      <selection activeCell="BD9" sqref="BD9"/>
    </sheetView>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customWidth="1" collapsed="1"/>
    <col min="9" max="12" width="8.28515625" style="4" hidden="1" customWidth="1" outlineLevel="1"/>
    <col min="13" max="13" width="7.7109375" style="9" customWidth="1" collapsed="1"/>
    <col min="14" max="17" width="10.140625" style="4" hidden="1" customWidth="1" outlineLevel="1"/>
    <col min="18" max="18" width="8.7109375" style="9"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41" width="8.85546875" style="4" hidden="1" customWidth="1" outlineLevel="1"/>
    <col min="42" max="42" width="9.85546875" style="4" hidden="1" customWidth="1" outlineLevel="1"/>
    <col min="43" max="43" width="8.85546875" style="4" collapsed="1"/>
    <col min="44" max="44" width="11.85546875" style="4" hidden="1" customWidth="1" outlineLevel="1"/>
    <col min="45" max="46" width="0" style="4" hidden="1" customWidth="1" outlineLevel="1"/>
    <col min="47" max="47" width="9.85546875" style="4" hidden="1" customWidth="1" outlineLevel="1"/>
    <col min="48" max="48" width="8.85546875" style="4" collapsed="1"/>
    <col min="49" max="51" width="8.85546875" style="4" hidden="1" customWidth="1" outlineLevel="1"/>
    <col min="52" max="52" width="8.7109375" style="4" hidden="1" customWidth="1" outlineLevel="1"/>
    <col min="53" max="53" width="9.140625" style="4" bestFit="1" customWidth="1" collapsed="1"/>
    <col min="54" max="16384" width="8.85546875" style="4"/>
  </cols>
  <sheetData>
    <row r="1" spans="1:55">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304</v>
      </c>
      <c r="AD1" s="83" t="s">
        <v>321</v>
      </c>
      <c r="AE1" s="83" t="s">
        <v>325</v>
      </c>
      <c r="AF1" s="83" t="s">
        <v>332</v>
      </c>
      <c r="AG1" s="84">
        <v>2020</v>
      </c>
      <c r="AH1" s="83" t="s">
        <v>351</v>
      </c>
      <c r="AI1" s="83" t="s">
        <v>352</v>
      </c>
      <c r="AJ1" s="83" t="s">
        <v>356</v>
      </c>
      <c r="AK1" s="83" t="s">
        <v>357</v>
      </c>
      <c r="AL1" s="84">
        <v>2021</v>
      </c>
      <c r="AM1" s="83" t="s">
        <v>359</v>
      </c>
      <c r="AN1" s="83" t="s">
        <v>362</v>
      </c>
      <c r="AO1" s="83" t="s">
        <v>363</v>
      </c>
      <c r="AP1" s="83" t="s">
        <v>369</v>
      </c>
      <c r="AQ1" s="334">
        <v>2022</v>
      </c>
      <c r="AR1" s="83" t="s">
        <v>370</v>
      </c>
      <c r="AS1" s="83" t="s">
        <v>376</v>
      </c>
      <c r="AT1" s="83" t="s">
        <v>379</v>
      </c>
      <c r="AU1" s="83" t="s">
        <v>382</v>
      </c>
      <c r="AV1" s="84">
        <v>2023</v>
      </c>
      <c r="AW1" s="83" t="s">
        <v>390</v>
      </c>
      <c r="AX1" s="83" t="s">
        <v>394</v>
      </c>
      <c r="AY1" s="83" t="s">
        <v>429</v>
      </c>
      <c r="AZ1" s="83" t="s">
        <v>432</v>
      </c>
      <c r="BA1" s="334">
        <v>2024</v>
      </c>
      <c r="BB1" s="83" t="s">
        <v>433</v>
      </c>
      <c r="BC1" s="83" t="s">
        <v>441</v>
      </c>
    </row>
    <row r="2" spans="1:55">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1">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104">
        <v>101.31667999999998</v>
      </c>
      <c r="AR2" s="81">
        <v>81.170468750000026</v>
      </c>
      <c r="AS2" s="81">
        <v>79.66</v>
      </c>
      <c r="AT2" s="81">
        <v>86.75</v>
      </c>
      <c r="AU2" s="81">
        <v>84.337301587301582</v>
      </c>
      <c r="AV2" s="104">
        <v>82.642290836653416</v>
      </c>
      <c r="AW2" s="235">
        <v>83.161031746031725</v>
      </c>
      <c r="AX2" s="360">
        <v>84.97</v>
      </c>
      <c r="AY2" s="81">
        <v>80.34</v>
      </c>
      <c r="AZ2" s="4">
        <v>74.73</v>
      </c>
      <c r="BA2" s="9">
        <v>80.760000000000005</v>
      </c>
      <c r="BB2" s="235">
        <v>75.73</v>
      </c>
      <c r="BC2" s="235">
        <v>67.88</v>
      </c>
    </row>
    <row r="3" spans="1:55">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c r="AX3" s="235">
        <v>448</v>
      </c>
      <c r="AY3" s="81">
        <v>477.97</v>
      </c>
      <c r="AZ3" s="4">
        <v>500.63</v>
      </c>
      <c r="BA3" s="9">
        <v>469.31</v>
      </c>
      <c r="BB3" s="81">
        <v>510.05</v>
      </c>
      <c r="BC3" s="81">
        <v>514.01604395604386</v>
      </c>
    </row>
    <row r="4" spans="1:55">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c r="AX4" s="82">
        <v>471.46</v>
      </c>
      <c r="AY4" s="365">
        <v>481.19</v>
      </c>
      <c r="AZ4" s="365">
        <v>525.11</v>
      </c>
      <c r="BA4" s="372">
        <v>525.11</v>
      </c>
      <c r="BB4" s="82">
        <v>504.44</v>
      </c>
      <c r="BC4" s="82">
        <v>519.64</v>
      </c>
    </row>
    <row r="5" spans="1:55">
      <c r="AB5" s="9"/>
      <c r="AC5" s="9"/>
      <c r="AD5" s="9"/>
      <c r="AG5" s="9"/>
    </row>
    <row r="6" spans="1:55">
      <c r="AB6" s="9"/>
      <c r="AC6" s="9"/>
      <c r="AD6" s="9"/>
      <c r="AG6" s="9"/>
    </row>
    <row r="7" spans="1:55" ht="18.75">
      <c r="B7" s="21" t="s">
        <v>20</v>
      </c>
      <c r="C7" s="115"/>
      <c r="D7" s="21"/>
      <c r="E7" s="21"/>
      <c r="F7" s="21"/>
      <c r="G7" s="21"/>
      <c r="AB7" s="9"/>
      <c r="AC7" s="9"/>
      <c r="AD7" s="9"/>
      <c r="AG7" s="9"/>
    </row>
    <row r="8" spans="1:55">
      <c r="R8" s="107"/>
      <c r="W8" s="107"/>
      <c r="AB8" s="107"/>
      <c r="AC8" s="107"/>
      <c r="AD8" s="107"/>
      <c r="AG8" s="107"/>
    </row>
    <row r="9" spans="1:55">
      <c r="B9" s="45" t="s">
        <v>158</v>
      </c>
      <c r="C9" s="88"/>
      <c r="D9" s="83" t="s">
        <v>194</v>
      </c>
      <c r="E9" s="83" t="s">
        <v>195</v>
      </c>
      <c r="F9" s="83" t="s">
        <v>196</v>
      </c>
      <c r="G9" s="83" t="s">
        <v>197</v>
      </c>
      <c r="H9" s="84">
        <v>2015</v>
      </c>
      <c r="I9" s="83" t="s">
        <v>198</v>
      </c>
      <c r="J9" s="83" t="s">
        <v>199</v>
      </c>
      <c r="K9" s="83" t="s">
        <v>200</v>
      </c>
      <c r="L9" s="83" t="s">
        <v>201</v>
      </c>
      <c r="M9" s="84">
        <v>2016</v>
      </c>
      <c r="N9" s="83" t="s">
        <v>202</v>
      </c>
      <c r="O9" s="83" t="s">
        <v>203</v>
      </c>
      <c r="P9" s="83" t="s">
        <v>204</v>
      </c>
      <c r="Q9" s="83" t="s">
        <v>205</v>
      </c>
      <c r="R9" s="84">
        <v>2017</v>
      </c>
      <c r="S9" s="83" t="s">
        <v>10</v>
      </c>
      <c r="T9" s="83" t="s">
        <v>193</v>
      </c>
      <c r="U9" s="83" t="s">
        <v>207</v>
      </c>
      <c r="V9" s="83" t="s">
        <v>215</v>
      </c>
      <c r="W9" s="84">
        <v>2018</v>
      </c>
      <c r="X9" s="83" t="s">
        <v>219</v>
      </c>
      <c r="Y9" s="83" t="s">
        <v>224</v>
      </c>
      <c r="Z9" s="83" t="s">
        <v>225</v>
      </c>
      <c r="AA9" s="83" t="s">
        <v>233</v>
      </c>
      <c r="AB9" s="84">
        <v>2019</v>
      </c>
      <c r="AC9" s="83" t="s">
        <v>304</v>
      </c>
      <c r="AD9" s="83" t="s">
        <v>321</v>
      </c>
      <c r="AE9" s="83" t="s">
        <v>325</v>
      </c>
      <c r="AF9" s="83" t="s">
        <v>332</v>
      </c>
      <c r="AG9" s="84">
        <v>2020</v>
      </c>
      <c r="AH9" s="83" t="s">
        <v>351</v>
      </c>
      <c r="AI9" s="83" t="s">
        <v>352</v>
      </c>
      <c r="AJ9" s="83" t="s">
        <v>356</v>
      </c>
      <c r="AK9" s="83" t="s">
        <v>357</v>
      </c>
      <c r="AL9" s="84">
        <v>2021</v>
      </c>
      <c r="AM9" s="83" t="s">
        <v>359</v>
      </c>
      <c r="AN9" s="83" t="s">
        <v>362</v>
      </c>
      <c r="AO9" s="83" t="s">
        <v>363</v>
      </c>
      <c r="AP9" s="83" t="s">
        <v>369</v>
      </c>
      <c r="AQ9" s="334">
        <v>2022</v>
      </c>
      <c r="AR9" s="83" t="s">
        <v>370</v>
      </c>
      <c r="AS9" s="83" t="s">
        <v>376</v>
      </c>
      <c r="AT9" s="83" t="s">
        <v>379</v>
      </c>
      <c r="AU9" s="83" t="s">
        <v>382</v>
      </c>
      <c r="AV9" s="84">
        <v>2023</v>
      </c>
      <c r="AW9" s="83" t="s">
        <v>390</v>
      </c>
      <c r="AX9" s="83" t="s">
        <v>394</v>
      </c>
      <c r="AY9" s="83" t="s">
        <v>429</v>
      </c>
      <c r="AZ9" s="83" t="s">
        <v>432</v>
      </c>
      <c r="BA9" s="334">
        <v>2024</v>
      </c>
      <c r="BB9" s="83" t="s">
        <v>433</v>
      </c>
      <c r="BC9" s="83" t="s">
        <v>441</v>
      </c>
    </row>
    <row r="10" spans="1:55">
      <c r="B10" s="28" t="s">
        <v>152</v>
      </c>
      <c r="C10" s="113" t="s">
        <v>156</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c r="AO10" s="204">
        <v>10.043683000000001</v>
      </c>
      <c r="AP10" s="204">
        <v>10.652818</v>
      </c>
      <c r="AQ10" s="68">
        <f t="shared" ref="AQ10:AQ13" si="1">SUM(AM10:AP10)</f>
        <v>40.655501000000001</v>
      </c>
      <c r="AR10" s="195">
        <v>10.348000000000001</v>
      </c>
      <c r="AS10" s="195">
        <v>11.005350999999999</v>
      </c>
      <c r="AT10" s="204">
        <v>11.063050000000002</v>
      </c>
      <c r="AU10" s="204">
        <v>11.771634000000001</v>
      </c>
      <c r="AV10" s="68">
        <f>SUM(AR10:AU10)</f>
        <v>44.188034999999999</v>
      </c>
      <c r="AW10" s="195">
        <v>11.378506</v>
      </c>
      <c r="AX10" s="195">
        <v>10.886778999999999</v>
      </c>
      <c r="AY10" s="195">
        <v>11.387329999999901</v>
      </c>
      <c r="AZ10" s="204">
        <v>11.234491999999999</v>
      </c>
      <c r="BA10" s="68">
        <f>SUM(AW10:AZ10)</f>
        <v>44.887106999999901</v>
      </c>
      <c r="BB10" s="204">
        <v>10.910818000000001</v>
      </c>
      <c r="BC10" s="204">
        <v>11.357638</v>
      </c>
    </row>
    <row r="11" spans="1:55">
      <c r="B11" s="16" t="s">
        <v>153</v>
      </c>
      <c r="C11" s="113" t="s">
        <v>156</v>
      </c>
      <c r="D11" s="67">
        <v>2.0379999999999998</v>
      </c>
      <c r="E11" s="67">
        <v>2.0049999999999999</v>
      </c>
      <c r="F11" s="67">
        <v>1.954</v>
      </c>
      <c r="G11" s="67">
        <v>1.9379999999999999</v>
      </c>
      <c r="H11" s="194">
        <f t="shared" ref="H11:H13" si="2">SUM(D11:G11)</f>
        <v>7.9349999999999987</v>
      </c>
      <c r="I11" s="195">
        <v>1.877</v>
      </c>
      <c r="J11" s="195">
        <v>1.736</v>
      </c>
      <c r="K11" s="195">
        <v>1.764</v>
      </c>
      <c r="L11" s="195">
        <v>1.6675</v>
      </c>
      <c r="M11" s="194">
        <f t="shared" ref="M11:M13" si="3">SUM(I11:L11)</f>
        <v>7.0444999999999993</v>
      </c>
      <c r="N11" s="195">
        <v>1.9319999999999999</v>
      </c>
      <c r="O11" s="195">
        <v>2.06</v>
      </c>
      <c r="P11" s="195">
        <v>2.1560000000000001</v>
      </c>
      <c r="Q11" s="195">
        <v>2.121</v>
      </c>
      <c r="R11" s="194">
        <f t="shared" ref="R11:R13" si="4">SUM(N11:Q11)</f>
        <v>8.2690000000000001</v>
      </c>
      <c r="S11" s="196">
        <v>1.9990000000000001</v>
      </c>
      <c r="T11" s="196">
        <v>1.865</v>
      </c>
      <c r="U11" s="196">
        <v>2.089</v>
      </c>
      <c r="V11" s="195">
        <v>2.0456755000000011</v>
      </c>
      <c r="W11" s="194">
        <f t="shared" ref="W11:W13" si="5">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c r="AO11" s="204">
        <v>2.2651120000000007</v>
      </c>
      <c r="AP11" s="204">
        <v>2.4888879999999998</v>
      </c>
      <c r="AQ11" s="68">
        <f t="shared" si="1"/>
        <v>9.6180000000000003</v>
      </c>
      <c r="AR11" s="195">
        <v>2.321882</v>
      </c>
      <c r="AS11" s="195">
        <v>2.3217079999999997</v>
      </c>
      <c r="AT11" s="204">
        <v>2.3129215000000012</v>
      </c>
      <c r="AU11" s="204">
        <v>2.4466849999999991</v>
      </c>
      <c r="AV11" s="68">
        <f t="shared" ref="AV11:AV14" si="6">SUM(AR11:AU11)</f>
        <v>9.4031965</v>
      </c>
      <c r="AW11" s="195">
        <v>2.3839999999999999</v>
      </c>
      <c r="AX11" s="195">
        <v>2.1793575000000005</v>
      </c>
      <c r="AY11" s="195">
        <v>2.3530390000000003</v>
      </c>
      <c r="AZ11" s="204">
        <v>2.4778924999999998</v>
      </c>
      <c r="BA11" s="68">
        <f t="shared" ref="BA11:BA13" si="7">SUM(AW11:AZ11)</f>
        <v>9.3942890000000006</v>
      </c>
      <c r="BB11" s="204">
        <v>2.423521</v>
      </c>
      <c r="BC11" s="204">
        <v>2.3808485000000008</v>
      </c>
    </row>
    <row r="12" spans="1:55">
      <c r="B12" s="16" t="s">
        <v>154</v>
      </c>
      <c r="C12" s="113" t="s">
        <v>156</v>
      </c>
      <c r="D12" s="67">
        <v>0.52</v>
      </c>
      <c r="E12" s="67">
        <v>0.49099999999999999</v>
      </c>
      <c r="F12" s="67">
        <v>0.42199999999999999</v>
      </c>
      <c r="G12" s="67">
        <v>0.47599999999999998</v>
      </c>
      <c r="H12" s="194">
        <f t="shared" si="2"/>
        <v>1.909</v>
      </c>
      <c r="I12" s="195">
        <v>0.59699999999999998</v>
      </c>
      <c r="J12" s="195">
        <v>0.52700000000000002</v>
      </c>
      <c r="K12" s="195">
        <v>0.56699999999999995</v>
      </c>
      <c r="L12" s="195">
        <v>0.66520000000000001</v>
      </c>
      <c r="M12" s="194">
        <f t="shared" si="3"/>
        <v>2.3562000000000003</v>
      </c>
      <c r="N12" s="195">
        <v>0.51300000000000001</v>
      </c>
      <c r="O12" s="195">
        <v>0.51</v>
      </c>
      <c r="P12" s="195">
        <v>0.41399999999999998</v>
      </c>
      <c r="Q12" s="195">
        <v>0.43</v>
      </c>
      <c r="R12" s="194">
        <f t="shared" si="4"/>
        <v>1.867</v>
      </c>
      <c r="S12" s="196">
        <v>0.47247317999999999</v>
      </c>
      <c r="T12" s="196">
        <v>0.60649964999999995</v>
      </c>
      <c r="U12" s="196">
        <v>0.46600000000000003</v>
      </c>
      <c r="V12" s="195">
        <v>0.43316595000000002</v>
      </c>
      <c r="W12" s="194">
        <f t="shared" si="5"/>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c r="AO12" s="204">
        <v>0.72964035999999999</v>
      </c>
      <c r="AP12" s="204">
        <v>0.79235964000000003</v>
      </c>
      <c r="AQ12" s="68">
        <f t="shared" si="1"/>
        <v>2.859</v>
      </c>
      <c r="AR12" s="195">
        <v>0.70719303</v>
      </c>
      <c r="AS12" s="195">
        <v>0.68580697000000002</v>
      </c>
      <c r="AT12" s="204">
        <v>0.64029605000000012</v>
      </c>
      <c r="AU12" s="204">
        <v>0.78535358999999971</v>
      </c>
      <c r="AV12" s="68">
        <f t="shared" si="6"/>
        <v>2.8186496399999998</v>
      </c>
      <c r="AW12" s="195">
        <v>0.75098571000000003</v>
      </c>
      <c r="AX12" s="195">
        <v>0.64390355999999993</v>
      </c>
      <c r="AY12" s="195">
        <v>0.76491840000000011</v>
      </c>
      <c r="AZ12" s="204">
        <v>0.79346208000000029</v>
      </c>
      <c r="BA12" s="68">
        <f t="shared" si="7"/>
        <v>2.9532697500000005</v>
      </c>
      <c r="BB12" s="204">
        <v>0.75412119</v>
      </c>
      <c r="BC12" s="204">
        <v>0.72988191000000024</v>
      </c>
    </row>
    <row r="13" spans="1:55" s="16" customFormat="1">
      <c r="A13" s="4"/>
      <c r="B13" s="16" t="s">
        <v>155</v>
      </c>
      <c r="C13" s="87" t="s">
        <v>156</v>
      </c>
      <c r="D13" s="119">
        <v>2.2782543424999999</v>
      </c>
      <c r="E13" s="119">
        <v>2.1724150250000003</v>
      </c>
      <c r="F13" s="119">
        <v>2.0860991750000002</v>
      </c>
      <c r="G13" s="119">
        <v>2.3358061275000002</v>
      </c>
      <c r="H13" s="194">
        <f t="shared" si="2"/>
        <v>8.8725746700000006</v>
      </c>
      <c r="I13" s="197">
        <v>2.4759466474999994</v>
      </c>
      <c r="J13" s="197">
        <v>2.0541387799999997</v>
      </c>
      <c r="K13" s="197">
        <v>1.9798618725000001</v>
      </c>
      <c r="L13" s="197">
        <v>2.6819279549999999</v>
      </c>
      <c r="M13" s="194">
        <f t="shared" si="3"/>
        <v>9.1918752549999994</v>
      </c>
      <c r="N13" s="197">
        <v>2.7004216000000003</v>
      </c>
      <c r="O13" s="197">
        <v>2.9598945400000001</v>
      </c>
      <c r="P13" s="197">
        <v>2.6928598849999998</v>
      </c>
      <c r="Q13" s="197">
        <v>3.0817287874999995</v>
      </c>
      <c r="R13" s="194">
        <f t="shared" si="4"/>
        <v>11.434904812499999</v>
      </c>
      <c r="S13" s="198">
        <v>3.1015981575000002</v>
      </c>
      <c r="T13" s="198">
        <v>3.1901687025000007</v>
      </c>
      <c r="U13" s="198">
        <v>3.0171195124999999</v>
      </c>
      <c r="V13" s="197">
        <v>3.3660500600000001</v>
      </c>
      <c r="W13" s="194">
        <f t="shared" si="5"/>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c r="AO13" s="204">
        <v>2.66983367</v>
      </c>
      <c r="AP13" s="204">
        <v>3.1881663300000005</v>
      </c>
      <c r="AQ13" s="68">
        <f t="shared" si="1"/>
        <v>12.183</v>
      </c>
      <c r="AR13" s="195">
        <v>3.387</v>
      </c>
      <c r="AS13" s="195">
        <v>3.2965594374999996</v>
      </c>
      <c r="AT13" s="204">
        <v>3.2808974549999994</v>
      </c>
      <c r="AU13" s="204">
        <v>3.2063761125000014</v>
      </c>
      <c r="AV13" s="68">
        <f t="shared" si="6"/>
        <v>13.170833005</v>
      </c>
      <c r="AW13" s="195">
        <v>3.5680000000000001</v>
      </c>
      <c r="AX13" s="195">
        <v>3.3230654549999996</v>
      </c>
      <c r="AY13" s="195">
        <v>3.1682664549999999</v>
      </c>
      <c r="AZ13" s="373">
        <v>3.0146680899999994</v>
      </c>
      <c r="BA13" s="68">
        <f t="shared" si="7"/>
        <v>13.073999999999998</v>
      </c>
      <c r="BB13" s="373">
        <v>3.7035637499999998</v>
      </c>
      <c r="BC13" s="204">
        <v>3.7714162499999997</v>
      </c>
    </row>
    <row r="14" spans="1:55">
      <c r="B14" s="27"/>
      <c r="C14" s="114" t="s">
        <v>156</v>
      </c>
      <c r="D14" s="69">
        <f>SUM(D10:D13)</f>
        <v>17.289254342499998</v>
      </c>
      <c r="E14" s="69">
        <f t="shared" ref="E14:Z14" si="8">SUM(E10:E13)</f>
        <v>16.587415024999999</v>
      </c>
      <c r="F14" s="69">
        <f t="shared" si="8"/>
        <v>16.163099175000003</v>
      </c>
      <c r="G14" s="69">
        <f t="shared" si="8"/>
        <v>16.217806127500001</v>
      </c>
      <c r="H14" s="199">
        <f t="shared" si="8"/>
        <v>66.257574669999997</v>
      </c>
      <c r="I14" s="200">
        <f t="shared" si="8"/>
        <v>16.017946647500001</v>
      </c>
      <c r="J14" s="200">
        <f t="shared" si="8"/>
        <v>15.172138780000001</v>
      </c>
      <c r="K14" s="200">
        <f t="shared" si="8"/>
        <v>15.2048618725</v>
      </c>
      <c r="L14" s="200">
        <f t="shared" si="8"/>
        <v>15.994627955000002</v>
      </c>
      <c r="M14" s="199">
        <f t="shared" si="8"/>
        <v>62.389575254999997</v>
      </c>
      <c r="N14" s="200">
        <f t="shared" si="8"/>
        <v>16.315421600000001</v>
      </c>
      <c r="O14" s="200">
        <f t="shared" si="8"/>
        <v>17.091894539999998</v>
      </c>
      <c r="P14" s="200">
        <f t="shared" si="8"/>
        <v>17.052859885</v>
      </c>
      <c r="Q14" s="200">
        <f t="shared" si="8"/>
        <v>17.4037287875</v>
      </c>
      <c r="R14" s="199">
        <f t="shared" si="8"/>
        <v>67.863904812499996</v>
      </c>
      <c r="S14" s="200">
        <f t="shared" si="8"/>
        <v>16.710839337500001</v>
      </c>
      <c r="T14" s="200">
        <f t="shared" si="8"/>
        <v>16.950861352500002</v>
      </c>
      <c r="U14" s="200">
        <f t="shared" si="8"/>
        <v>17.0566205125</v>
      </c>
      <c r="V14" s="200">
        <f t="shared" si="8"/>
        <v>17.242205510000002</v>
      </c>
      <c r="W14" s="199">
        <f t="shared" si="8"/>
        <v>67.960526712499998</v>
      </c>
      <c r="X14" s="200">
        <f t="shared" si="8"/>
        <v>16.804108100000001</v>
      </c>
      <c r="Y14" s="200">
        <f t="shared" si="8"/>
        <v>16.655999999999999</v>
      </c>
      <c r="Z14" s="200">
        <f t="shared" si="8"/>
        <v>16.862971019999996</v>
      </c>
      <c r="AA14" s="200">
        <v>17.012920880000003</v>
      </c>
      <c r="AB14" s="199">
        <f>SUM(AB10:AB13)</f>
        <v>67.335999999999999</v>
      </c>
      <c r="AC14" s="200">
        <f t="shared" ref="AC14:AF14" si="9">SUM(AC10:AC13)</f>
        <v>16.158000000000001</v>
      </c>
      <c r="AD14" s="200">
        <f t="shared" si="9"/>
        <v>16.277000000000001</v>
      </c>
      <c r="AE14" s="200">
        <f t="shared" si="9"/>
        <v>15.580472499999999</v>
      </c>
      <c r="AF14" s="200">
        <f t="shared" si="9"/>
        <v>16.165840000000003</v>
      </c>
      <c r="AG14" s="199">
        <f>SUM(AG10:AG13)</f>
        <v>64.18131249999999</v>
      </c>
      <c r="AH14" s="200">
        <f>SUM(AH10:AH13)</f>
        <v>15.831</v>
      </c>
      <c r="AI14" s="200">
        <f>SUM(AI10:AI13)</f>
        <v>16.0231281525</v>
      </c>
      <c r="AJ14" s="200">
        <f>SUM(AJ10:AJ13)</f>
        <v>16.115871847499999</v>
      </c>
      <c r="AK14" s="200">
        <f t="shared" ref="AK14" si="10">SUM(AK10:AK13)</f>
        <v>16.739999999999995</v>
      </c>
      <c r="AL14" s="199">
        <f>SUM(AL10:AL13)</f>
        <v>64.709999999999994</v>
      </c>
      <c r="AM14" s="200">
        <f>SUM(AM10:AM13)</f>
        <v>16.04025</v>
      </c>
      <c r="AN14" s="200">
        <f>SUM(AN10:AN13)</f>
        <v>16.444749999999999</v>
      </c>
      <c r="AO14" s="200">
        <f>SUM(AO10:AO13)</f>
        <v>15.70826903</v>
      </c>
      <c r="AP14" s="200">
        <f t="shared" ref="AP14" si="11">SUM(AP10:AP13)</f>
        <v>17.122231970000001</v>
      </c>
      <c r="AQ14" s="199">
        <f>SUM(AQ10:AQ13)</f>
        <v>65.315501000000012</v>
      </c>
      <c r="AR14" s="200">
        <f>SUM(AR10:AR13)</f>
        <v>16.764075030000001</v>
      </c>
      <c r="AS14" s="200">
        <f>SUM(AS10:AS13)</f>
        <v>17.309425407499997</v>
      </c>
      <c r="AT14" s="200">
        <f>SUM(AT10:AT13)</f>
        <v>17.297165005000004</v>
      </c>
      <c r="AU14" s="200">
        <f>SUM(AU10:AU13)</f>
        <v>18.2100487025</v>
      </c>
      <c r="AV14" s="199">
        <f t="shared" si="6"/>
        <v>69.580714145000002</v>
      </c>
      <c r="AW14" s="200">
        <f>SUM(AW10:AW13)</f>
        <v>18.081491710000002</v>
      </c>
      <c r="AX14" s="200">
        <f>SUM(AX10:AX13)</f>
        <v>17.033105514999999</v>
      </c>
      <c r="AY14" s="200">
        <f>SUM(AY10:AY13)</f>
        <v>17.673553854999902</v>
      </c>
      <c r="AZ14" s="200">
        <f>SUM(AZ10:AZ13)</f>
        <v>17.520514670000001</v>
      </c>
      <c r="BA14" s="199">
        <f>SUM(AW14:AZ14)</f>
        <v>70.308665749999903</v>
      </c>
      <c r="BB14" s="200">
        <f>SUM(BB10:BB13)</f>
        <v>17.79202394</v>
      </c>
      <c r="BC14" s="200">
        <f>SUM(BC10:BC13)</f>
        <v>18.239784659999998</v>
      </c>
    </row>
    <row r="15" spans="1:55">
      <c r="B15" s="28" t="s">
        <v>208</v>
      </c>
      <c r="C15" s="179" t="s">
        <v>156</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49">
        <v>0.186</v>
      </c>
      <c r="AD15" s="195">
        <v>0.223</v>
      </c>
      <c r="AE15" s="195">
        <v>0.39100000000000013</v>
      </c>
      <c r="AF15" s="195">
        <v>0.25099999999999978</v>
      </c>
      <c r="AG15" s="201">
        <f>SUM(AC15:AF15)</f>
        <v>1.0509999999999999</v>
      </c>
      <c r="AH15" s="249">
        <v>0.39300000000000002</v>
      </c>
      <c r="AI15" s="195">
        <v>0.33346142199999995</v>
      </c>
      <c r="AJ15" s="195">
        <v>0.26853857800000003</v>
      </c>
      <c r="AK15" s="195">
        <v>0.32900000000000007</v>
      </c>
      <c r="AL15" s="309">
        <f t="shared" si="0"/>
        <v>1.3240000000000001</v>
      </c>
      <c r="AM15" s="195">
        <v>0.47799999999999998</v>
      </c>
      <c r="AN15" s="195">
        <v>0.57499999999999996</v>
      </c>
      <c r="AO15" s="204">
        <v>0.52367940000000002</v>
      </c>
      <c r="AP15" s="204">
        <v>0.35002913499999999</v>
      </c>
      <c r="AQ15" s="309">
        <f>SUM(AM15:AP15)</f>
        <v>1.9267085349999999</v>
      </c>
      <c r="AR15" s="195">
        <v>0.38485245200000001</v>
      </c>
      <c r="AS15" s="195">
        <v>0.39341648999999995</v>
      </c>
      <c r="AT15" s="204">
        <v>0.43457973300000002</v>
      </c>
      <c r="AU15" s="204">
        <v>0.36124363700000012</v>
      </c>
      <c r="AV15" s="68">
        <f>SUM(AR15:AU15)</f>
        <v>1.5740923120000001</v>
      </c>
      <c r="AW15" s="195">
        <v>0.45600992600000001</v>
      </c>
      <c r="AX15" s="195">
        <v>0.49681321000000001</v>
      </c>
      <c r="AY15" s="195">
        <v>0.50995460499999989</v>
      </c>
      <c r="AZ15" s="204">
        <v>0.3928363469999997</v>
      </c>
      <c r="BA15" s="68">
        <f>SUM(AW15:AZ15)</f>
        <v>1.8556140879999998</v>
      </c>
      <c r="BB15" s="204">
        <v>0.330956902</v>
      </c>
      <c r="BC15" s="204">
        <v>0.47448880399999999</v>
      </c>
    </row>
    <row r="16" spans="1:55">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c r="AR16" s="244"/>
      <c r="AT16" s="204"/>
    </row>
    <row r="17" spans="2:55">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c r="AR17" s="244"/>
      <c r="AT17" s="204"/>
    </row>
    <row r="18" spans="2:55">
      <c r="B18" s="45" t="s">
        <v>158</v>
      </c>
      <c r="C18" s="88"/>
      <c r="D18" s="83" t="s">
        <v>194</v>
      </c>
      <c r="E18" s="83" t="s">
        <v>195</v>
      </c>
      <c r="F18" s="83" t="s">
        <v>196</v>
      </c>
      <c r="G18" s="83" t="s">
        <v>197</v>
      </c>
      <c r="H18" s="205">
        <v>2015</v>
      </c>
      <c r="I18" s="206" t="s">
        <v>198</v>
      </c>
      <c r="J18" s="206" t="s">
        <v>199</v>
      </c>
      <c r="K18" s="206" t="s">
        <v>200</v>
      </c>
      <c r="L18" s="206" t="s">
        <v>201</v>
      </c>
      <c r="M18" s="205">
        <v>2016</v>
      </c>
      <c r="N18" s="206" t="s">
        <v>202</v>
      </c>
      <c r="O18" s="206" t="s">
        <v>203</v>
      </c>
      <c r="P18" s="206" t="s">
        <v>204</v>
      </c>
      <c r="Q18" s="206" t="s">
        <v>205</v>
      </c>
      <c r="R18" s="205">
        <v>2017</v>
      </c>
      <c r="S18" s="206" t="s">
        <v>10</v>
      </c>
      <c r="T18" s="206" t="s">
        <v>193</v>
      </c>
      <c r="U18" s="206" t="s">
        <v>207</v>
      </c>
      <c r="V18" s="206" t="s">
        <v>215</v>
      </c>
      <c r="W18" s="205">
        <v>2018</v>
      </c>
      <c r="X18" s="206" t="s">
        <v>219</v>
      </c>
      <c r="Y18" s="206" t="s">
        <v>224</v>
      </c>
      <c r="Z18" s="206" t="s">
        <v>225</v>
      </c>
      <c r="AA18" s="206" t="s">
        <v>233</v>
      </c>
      <c r="AB18" s="84">
        <v>2019</v>
      </c>
      <c r="AC18" s="83" t="s">
        <v>304</v>
      </c>
      <c r="AD18" s="83" t="s">
        <v>321</v>
      </c>
      <c r="AE18" s="83" t="s">
        <v>325</v>
      </c>
      <c r="AF18" s="83" t="s">
        <v>332</v>
      </c>
      <c r="AG18" s="84">
        <v>2020</v>
      </c>
      <c r="AH18" s="83" t="s">
        <v>351</v>
      </c>
      <c r="AI18" s="83" t="s">
        <v>352</v>
      </c>
      <c r="AJ18" s="83" t="s">
        <v>356</v>
      </c>
      <c r="AK18" s="83" t="s">
        <v>357</v>
      </c>
      <c r="AL18" s="84">
        <v>2021</v>
      </c>
      <c r="AM18" s="83" t="s">
        <v>359</v>
      </c>
      <c r="AN18" s="83" t="s">
        <v>362</v>
      </c>
      <c r="AO18" s="83" t="s">
        <v>363</v>
      </c>
      <c r="AP18" s="83" t="s">
        <v>369</v>
      </c>
      <c r="AQ18" s="334">
        <v>2022</v>
      </c>
      <c r="AR18" s="83" t="s">
        <v>370</v>
      </c>
      <c r="AS18" s="83" t="s">
        <v>376</v>
      </c>
      <c r="AT18" s="83" t="s">
        <v>379</v>
      </c>
      <c r="AU18" s="83" t="s">
        <v>382</v>
      </c>
      <c r="AV18" s="84">
        <v>2023</v>
      </c>
      <c r="AW18" s="83" t="s">
        <v>390</v>
      </c>
      <c r="AX18" s="83" t="s">
        <v>394</v>
      </c>
      <c r="AY18" s="83" t="s">
        <v>429</v>
      </c>
      <c r="AZ18" s="83" t="s">
        <v>432</v>
      </c>
      <c r="BA18" s="334">
        <v>2024</v>
      </c>
      <c r="BB18" s="83" t="s">
        <v>433</v>
      </c>
      <c r="BC18" s="83" t="s">
        <v>441</v>
      </c>
    </row>
    <row r="19" spans="2:55">
      <c r="B19" s="28" t="s">
        <v>152</v>
      </c>
      <c r="C19" s="113" t="s">
        <v>157</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3">
        <f t="shared" ref="AL19:AL24" si="12">SUM(AH19:AK19)</f>
        <v>313.30239999999992</v>
      </c>
      <c r="AM19" s="204">
        <v>74.160199599999999</v>
      </c>
      <c r="AN19" s="204">
        <v>77.53980039999999</v>
      </c>
      <c r="AO19" s="204">
        <v>76.331990800000014</v>
      </c>
      <c r="AP19" s="204">
        <v>80.961416799999995</v>
      </c>
      <c r="AQ19" s="68">
        <f>SUM(AM19:AP19)</f>
        <v>308.99340760000001</v>
      </c>
      <c r="AR19" s="204">
        <v>78.644800000000004</v>
      </c>
      <c r="AS19" s="204">
        <v>83.640667599999986</v>
      </c>
      <c r="AT19" s="204">
        <v>84.079180000000008</v>
      </c>
      <c r="AU19" s="204">
        <v>89.4644184</v>
      </c>
      <c r="AV19" s="68">
        <f>SUM(AR19:AU19)</f>
        <v>335.82906600000001</v>
      </c>
      <c r="AW19" s="204">
        <v>86.476645599999998</v>
      </c>
      <c r="AX19" s="204">
        <v>82.739520399999989</v>
      </c>
      <c r="AY19" s="204">
        <v>86.543707999999242</v>
      </c>
      <c r="AZ19" s="204">
        <f>AZ10*7.6</f>
        <v>85.382139199999997</v>
      </c>
      <c r="BA19" s="68">
        <f t="shared" ref="BA19:BA24" si="13">SUM(AW19:AZ19)</f>
        <v>341.14201319999921</v>
      </c>
      <c r="BB19" s="204">
        <f>BB10*7.6</f>
        <v>82.922216800000001</v>
      </c>
      <c r="BC19" s="204">
        <v>86.3180488</v>
      </c>
    </row>
    <row r="20" spans="2:55">
      <c r="B20" s="16" t="s">
        <v>153</v>
      </c>
      <c r="C20" s="113" t="s">
        <v>157</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4">SUM(N20:Q20)</f>
        <v>62.8444</v>
      </c>
      <c r="S20" s="181">
        <v>15.192399999999999</v>
      </c>
      <c r="T20" s="181">
        <v>14.173999999999999</v>
      </c>
      <c r="U20" s="181">
        <v>15.876399999999999</v>
      </c>
      <c r="V20" s="181">
        <v>15.547133800000008</v>
      </c>
      <c r="W20" s="194">
        <f t="shared" ref="W20:W22" si="15">SUM(S20:V20)</f>
        <v>60.7899338</v>
      </c>
      <c r="X20" s="181">
        <v>15.06833</v>
      </c>
      <c r="Y20" s="181">
        <f t="shared" ref="Y20:Y22" si="16">Y11*7.6</f>
        <v>15.663599999999999</v>
      </c>
      <c r="Z20" s="181">
        <v>15.439749599999994</v>
      </c>
      <c r="AA20" s="181">
        <v>15.3883204</v>
      </c>
      <c r="AB20" s="194">
        <f t="shared" ref="AB20:AB22" si="17">SUM(X20:AA20)</f>
        <v>61.559999999999988</v>
      </c>
      <c r="AC20" s="195">
        <v>14.06</v>
      </c>
      <c r="AD20" s="195">
        <v>14.561599999999999</v>
      </c>
      <c r="AE20" s="195">
        <v>15.617999999999997</v>
      </c>
      <c r="AF20" s="195">
        <v>16.115799999999997</v>
      </c>
      <c r="AG20" s="194">
        <f t="shared" ref="AG20:AG22" si="18">SUM(AC20:AF20)</f>
        <v>60.355399999999989</v>
      </c>
      <c r="AH20" s="195">
        <v>15.541999999999998</v>
      </c>
      <c r="AI20" s="195">
        <v>16.460878000000001</v>
      </c>
      <c r="AJ20" s="195">
        <v>17.473121999999996</v>
      </c>
      <c r="AK20" s="196">
        <v>16.689599999999999</v>
      </c>
      <c r="AL20" s="313">
        <f t="shared" si="12"/>
        <v>66.165599999999984</v>
      </c>
      <c r="AM20" s="204">
        <v>17.871012400000001</v>
      </c>
      <c r="AN20" s="204">
        <v>19.0919876</v>
      </c>
      <c r="AO20" s="204">
        <v>17.214851200000005</v>
      </c>
      <c r="AP20" s="204">
        <v>18.915548799999996</v>
      </c>
      <c r="AQ20" s="68">
        <f t="shared" ref="AQ20:AQ22" si="19">SUM(AM20:AP20)</f>
        <v>73.093400000000003</v>
      </c>
      <c r="AR20" s="204">
        <v>17.646303199999998</v>
      </c>
      <c r="AS20" s="204">
        <v>17.644980799999995</v>
      </c>
      <c r="AT20" s="204">
        <v>17.578203400000007</v>
      </c>
      <c r="AU20" s="204">
        <v>18.594806000000005</v>
      </c>
      <c r="AV20" s="68">
        <f t="shared" ref="AV20:AV24" si="20">SUM(AR20:AU20)</f>
        <v>71.464293400000003</v>
      </c>
      <c r="AW20" s="204">
        <v>18.118399999999998</v>
      </c>
      <c r="AX20" s="204">
        <v>16.563117000000002</v>
      </c>
      <c r="AY20" s="204">
        <v>17.883096400000003</v>
      </c>
      <c r="AZ20" s="204">
        <f t="shared" ref="AZ20:AZ24" si="21">AZ11*7.6</f>
        <v>18.831982999999997</v>
      </c>
      <c r="BA20" s="68">
        <f t="shared" si="13"/>
        <v>71.396596399999993</v>
      </c>
      <c r="BB20" s="204">
        <f t="shared" ref="BB20:BB22" si="22">BB11*7.6</f>
        <v>18.418759599999998</v>
      </c>
      <c r="BC20" s="204">
        <v>18.094448600000007</v>
      </c>
    </row>
    <row r="21" spans="2:55">
      <c r="B21" s="16" t="s">
        <v>154</v>
      </c>
      <c r="C21" s="113" t="s">
        <v>157</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4"/>
        <v>14.1892</v>
      </c>
      <c r="S21" s="181">
        <v>3.5907961679999998</v>
      </c>
      <c r="T21" s="181">
        <v>4.6093973399999992</v>
      </c>
      <c r="U21" s="181">
        <v>3.5415999999999999</v>
      </c>
      <c r="V21" s="181">
        <v>3.2920612199999999</v>
      </c>
      <c r="W21" s="194">
        <f t="shared" si="15"/>
        <v>15.033854727999998</v>
      </c>
      <c r="X21" s="181">
        <v>3.1934751599999998</v>
      </c>
      <c r="Y21" s="181">
        <f t="shared" si="16"/>
        <v>3.5643999999999996</v>
      </c>
      <c r="Z21" s="181">
        <v>2.8682173520000007</v>
      </c>
      <c r="AA21" s="181">
        <v>2.8987074879999994</v>
      </c>
      <c r="AB21" s="194">
        <f t="shared" si="17"/>
        <v>12.524799999999999</v>
      </c>
      <c r="AC21" s="195">
        <v>2.1583999999999999</v>
      </c>
      <c r="AD21" s="195">
        <v>3.0552000000000001</v>
      </c>
      <c r="AE21" s="195">
        <v>3.8988759999999987</v>
      </c>
      <c r="AF21" s="195">
        <v>3.7597200000000011</v>
      </c>
      <c r="AG21" s="194">
        <f t="shared" si="18"/>
        <v>12.872195999999999</v>
      </c>
      <c r="AH21" s="195">
        <v>3.6555999999999997</v>
      </c>
      <c r="AI21" s="195">
        <v>3.7837347079999999</v>
      </c>
      <c r="AJ21" s="195">
        <v>4.3406652919999997</v>
      </c>
      <c r="AK21" s="196">
        <v>4.7804000000000002</v>
      </c>
      <c r="AL21" s="313">
        <f t="shared" si="12"/>
        <v>16.560400000000001</v>
      </c>
      <c r="AM21" s="204">
        <v>4.9922880000000003</v>
      </c>
      <c r="AN21" s="204">
        <v>5.170712</v>
      </c>
      <c r="AO21" s="204">
        <v>5.5452667359999994</v>
      </c>
      <c r="AP21" s="204">
        <v>6.0219332640000003</v>
      </c>
      <c r="AQ21" s="68">
        <f t="shared" si="19"/>
        <v>21.7302</v>
      </c>
      <c r="AR21" s="204">
        <v>5.3746670280000002</v>
      </c>
      <c r="AS21" s="204">
        <v>5.212132972</v>
      </c>
      <c r="AT21" s="204">
        <v>4.866249980000001</v>
      </c>
      <c r="AU21" s="204">
        <v>5.968687283999996</v>
      </c>
      <c r="AV21" s="68">
        <f t="shared" si="20"/>
        <v>21.421737263999997</v>
      </c>
      <c r="AW21" s="204">
        <v>5.707491396</v>
      </c>
      <c r="AX21" s="204">
        <v>4.8936670559999991</v>
      </c>
      <c r="AY21" s="204">
        <v>5.8133798400000005</v>
      </c>
      <c r="AZ21" s="204">
        <f t="shared" si="21"/>
        <v>6.0303118080000022</v>
      </c>
      <c r="BA21" s="68">
        <f t="shared" si="13"/>
        <v>22.444850100000004</v>
      </c>
      <c r="BB21" s="204">
        <f t="shared" si="22"/>
        <v>5.7313210439999995</v>
      </c>
      <c r="BC21" s="204">
        <v>5.5471025160000016</v>
      </c>
    </row>
    <row r="22" spans="2:55" s="16" customFormat="1">
      <c r="B22" s="16" t="s">
        <v>155</v>
      </c>
      <c r="C22" s="87" t="s">
        <v>157</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4"/>
        <v>86.905276575000002</v>
      </c>
      <c r="S22" s="181">
        <v>23.572145997</v>
      </c>
      <c r="T22" s="181">
        <v>24.245282139000004</v>
      </c>
      <c r="U22" s="181">
        <v>22.930108294999997</v>
      </c>
      <c r="V22" s="181">
        <v>25.581980456</v>
      </c>
      <c r="W22" s="194">
        <f t="shared" si="15"/>
        <v>96.329516886999997</v>
      </c>
      <c r="X22" s="181">
        <v>25.513200000000001</v>
      </c>
      <c r="Y22" s="181">
        <f t="shared" si="16"/>
        <v>22.587199999999999</v>
      </c>
      <c r="Z22" s="181">
        <v>25.171199999999999</v>
      </c>
      <c r="AA22" s="181">
        <v>26.478399999999997</v>
      </c>
      <c r="AB22" s="194">
        <f t="shared" si="17"/>
        <v>99.75</v>
      </c>
      <c r="AC22" s="195">
        <v>26.706399999999999</v>
      </c>
      <c r="AD22" s="195">
        <v>22.488399999999999</v>
      </c>
      <c r="AE22" s="195">
        <v>21.131515</v>
      </c>
      <c r="AF22" s="195">
        <v>22.759264000000016</v>
      </c>
      <c r="AG22" s="194">
        <f t="shared" si="18"/>
        <v>93.08557900000001</v>
      </c>
      <c r="AH22" s="195">
        <v>23.309200000000001</v>
      </c>
      <c r="AI22" s="195">
        <v>24.087161250999998</v>
      </c>
      <c r="AJ22" s="195">
        <v>21.839638748999995</v>
      </c>
      <c r="AK22" s="196">
        <v>26.531600000000008</v>
      </c>
      <c r="AL22" s="313">
        <f t="shared" si="12"/>
        <v>95.767600000000002</v>
      </c>
      <c r="AM22" s="204">
        <v>24.882400000000001</v>
      </c>
      <c r="AN22" s="204">
        <v>23.1876</v>
      </c>
      <c r="AO22" s="204">
        <v>20.290735892000001</v>
      </c>
      <c r="AP22" s="204">
        <v>24.230064108000004</v>
      </c>
      <c r="AQ22" s="68">
        <f t="shared" si="19"/>
        <v>92.590800000000016</v>
      </c>
      <c r="AR22" s="204">
        <v>25.741199999999999</v>
      </c>
      <c r="AS22" s="204">
        <v>25.053851724999994</v>
      </c>
      <c r="AT22" s="204">
        <v>24.934820657999996</v>
      </c>
      <c r="AU22" s="204">
        <v>24.368458454999999</v>
      </c>
      <c r="AV22" s="68">
        <f t="shared" si="20"/>
        <v>100.09833083799998</v>
      </c>
      <c r="AW22" s="204">
        <v>27.116799999999998</v>
      </c>
      <c r="AX22" s="204">
        <v>25.255297457999998</v>
      </c>
      <c r="AY22" s="204">
        <v>24.078825058</v>
      </c>
      <c r="AZ22" s="204">
        <f t="shared" si="21"/>
        <v>22.911477483999995</v>
      </c>
      <c r="BA22" s="68">
        <f t="shared" si="13"/>
        <v>99.36239999999998</v>
      </c>
      <c r="BB22" s="204">
        <f t="shared" si="22"/>
        <v>28.147084499999998</v>
      </c>
      <c r="BC22" s="204">
        <v>28.662763499999997</v>
      </c>
    </row>
    <row r="23" spans="2:55">
      <c r="B23" s="27"/>
      <c r="C23" s="116" t="s">
        <v>157</v>
      </c>
      <c r="D23" s="126">
        <f>SUM(D19:D22)</f>
        <v>131.39833300299998</v>
      </c>
      <c r="E23" s="126">
        <f t="shared" ref="E23:AG23" si="23">SUM(E19:E22)</f>
        <v>126.06435419</v>
      </c>
      <c r="F23" s="126">
        <f t="shared" si="23"/>
        <v>122.83955372999999</v>
      </c>
      <c r="G23" s="126">
        <f t="shared" si="23"/>
        <v>123.25532656899998</v>
      </c>
      <c r="H23" s="208">
        <f t="shared" si="23"/>
        <v>503.55756749199992</v>
      </c>
      <c r="I23" s="209">
        <f t="shared" si="23"/>
        <v>121.73639452099999</v>
      </c>
      <c r="J23" s="209">
        <f t="shared" si="23"/>
        <v>115.30825472800001</v>
      </c>
      <c r="K23" s="209">
        <f t="shared" si="23"/>
        <v>115.556950231</v>
      </c>
      <c r="L23" s="209">
        <f t="shared" si="23"/>
        <v>121.55917245799999</v>
      </c>
      <c r="M23" s="208">
        <f t="shared" si="23"/>
        <v>474.16077193799998</v>
      </c>
      <c r="N23" s="209">
        <f t="shared" si="23"/>
        <v>123.99720416</v>
      </c>
      <c r="O23" s="209">
        <f t="shared" si="23"/>
        <v>129.898398504</v>
      </c>
      <c r="P23" s="209">
        <f t="shared" si="23"/>
        <v>129.60173512599999</v>
      </c>
      <c r="Q23" s="209">
        <f t="shared" si="23"/>
        <v>132.268338785</v>
      </c>
      <c r="R23" s="208">
        <f t="shared" si="23"/>
        <v>515.76567657500004</v>
      </c>
      <c r="S23" s="209">
        <f t="shared" si="23"/>
        <v>127.00237896499999</v>
      </c>
      <c r="T23" s="209">
        <f t="shared" si="23"/>
        <v>128.82654627900001</v>
      </c>
      <c r="U23" s="209">
        <f t="shared" si="23"/>
        <v>129.630315895</v>
      </c>
      <c r="V23" s="209">
        <f t="shared" si="23"/>
        <v>131.040761876</v>
      </c>
      <c r="W23" s="208">
        <f t="shared" si="23"/>
        <v>516.50000301499995</v>
      </c>
      <c r="X23" s="209">
        <f t="shared" si="23"/>
        <v>127.71122156</v>
      </c>
      <c r="Y23" s="209">
        <f t="shared" si="23"/>
        <v>126.5856</v>
      </c>
      <c r="Z23" s="209">
        <f t="shared" si="23"/>
        <v>128.15857975199998</v>
      </c>
      <c r="AA23" s="209">
        <v>129.29819868800001</v>
      </c>
      <c r="AB23" s="208">
        <f t="shared" si="23"/>
        <v>511.75359999999989</v>
      </c>
      <c r="AC23" s="209">
        <f t="shared" si="23"/>
        <v>122.8008</v>
      </c>
      <c r="AD23" s="209">
        <f t="shared" si="23"/>
        <v>123.70519999999999</v>
      </c>
      <c r="AE23" s="209">
        <f t="shared" si="23"/>
        <v>118.41159099999999</v>
      </c>
      <c r="AF23" s="209">
        <f t="shared" si="23"/>
        <v>122.86038400000001</v>
      </c>
      <c r="AG23" s="208">
        <f t="shared" si="23"/>
        <v>487.77797499999991</v>
      </c>
      <c r="AH23" s="209">
        <f>SUM(AH19:AH22)</f>
        <v>120.31559999999999</v>
      </c>
      <c r="AI23" s="209">
        <f>SUM(AI19:AI22)</f>
        <v>121.77577395899999</v>
      </c>
      <c r="AJ23" s="209">
        <f>SUM(AJ19:AJ22)</f>
        <v>122.48062604099999</v>
      </c>
      <c r="AK23" s="315">
        <f t="shared" ref="AK23" si="24">AK14*7.6</f>
        <v>127.22399999999996</v>
      </c>
      <c r="AL23" s="314">
        <f t="shared" si="12"/>
        <v>491.79599999999994</v>
      </c>
      <c r="AM23" s="209">
        <f>SUM(AM19:AM22)</f>
        <v>121.9059</v>
      </c>
      <c r="AN23" s="209">
        <f>SUM(AN19:AN22)</f>
        <v>124.99009999999998</v>
      </c>
      <c r="AO23" s="209">
        <f>SUM(AO19:AO22)</f>
        <v>119.38284462800003</v>
      </c>
      <c r="AP23" s="200">
        <f t="shared" ref="AP23" si="25">SUM(AP19:AP22)</f>
        <v>130.12896297199998</v>
      </c>
      <c r="AQ23" s="199">
        <f>SUM(AQ19:AQ22)</f>
        <v>496.40780760000007</v>
      </c>
      <c r="AR23" s="209">
        <f>SUM(AR19:AR22)</f>
        <v>127.40697022800001</v>
      </c>
      <c r="AS23" s="209">
        <f>SUM(AS19:AS22)</f>
        <v>131.55163309699998</v>
      </c>
      <c r="AT23" s="209">
        <f>SUM(AT19:AT22)</f>
        <v>131.45845403800001</v>
      </c>
      <c r="AU23" s="209">
        <f>SUM(AU19:AU22)</f>
        <v>138.396370139</v>
      </c>
      <c r="AV23" s="199">
        <f t="shared" si="20"/>
        <v>528.81342750199997</v>
      </c>
      <c r="AW23" s="209">
        <f>SUM(AW19:AW22)</f>
        <v>137.41933699599997</v>
      </c>
      <c r="AX23" s="209">
        <f>SUM(AX19:AX22)</f>
        <v>129.45160191399998</v>
      </c>
      <c r="AY23" s="209">
        <f>SUM(AY19:AY22)</f>
        <v>134.31900929799923</v>
      </c>
      <c r="AZ23" s="209">
        <f>SUM(AZ19:AZ22)</f>
        <v>133.155911492</v>
      </c>
      <c r="BA23" s="199">
        <f t="shared" si="13"/>
        <v>534.34585969999921</v>
      </c>
      <c r="BB23" s="209">
        <f>SUM(BB19:BB22)</f>
        <v>135.21938194399999</v>
      </c>
      <c r="BC23" s="209">
        <f>SUM(BC19:BC22)</f>
        <v>138.62236341599998</v>
      </c>
    </row>
    <row r="24" spans="2:55">
      <c r="B24" s="28" t="s">
        <v>208</v>
      </c>
      <c r="C24" s="113" t="s">
        <v>157</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3">
        <f t="shared" si="12"/>
        <v>10.0624</v>
      </c>
      <c r="AM24" s="204">
        <v>3.6327999999999996</v>
      </c>
      <c r="AN24" s="204">
        <v>4.3722000000000012</v>
      </c>
      <c r="AO24" s="204">
        <v>3.9799634400000001</v>
      </c>
      <c r="AP24" s="204">
        <v>2.6602214260000001</v>
      </c>
      <c r="AQ24" s="313">
        <f>SUM(AM24:AP24)</f>
        <v>14.645184866000001</v>
      </c>
      <c r="AR24" s="204">
        <v>2.9248786351999998</v>
      </c>
      <c r="AS24" s="204">
        <v>2.9899653239999995</v>
      </c>
      <c r="AT24" s="204">
        <v>3.3028059708000002</v>
      </c>
      <c r="AU24" s="204">
        <v>2.7454516412000003</v>
      </c>
      <c r="AV24" s="68">
        <f t="shared" si="20"/>
        <v>11.963101571199999</v>
      </c>
      <c r="AW24" s="204">
        <v>3.4656754375999999</v>
      </c>
      <c r="AX24" s="204">
        <v>3.775780396</v>
      </c>
      <c r="AY24" s="204">
        <v>3.875654997999999</v>
      </c>
      <c r="AZ24" s="204">
        <f t="shared" si="21"/>
        <v>2.9855562371999977</v>
      </c>
      <c r="BA24" s="68">
        <f t="shared" si="13"/>
        <v>14.102667068799995</v>
      </c>
      <c r="BB24" s="204">
        <f t="shared" ref="BB24" si="26">BB15*7.6</f>
        <v>2.5152724551999999</v>
      </c>
      <c r="BC24" s="204">
        <v>3.6061149103999997</v>
      </c>
    </row>
    <row r="25" spans="2:55">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c r="AR25" s="244"/>
      <c r="AT25" s="204"/>
    </row>
    <row r="26" spans="2:55">
      <c r="H26" s="68"/>
      <c r="I26" s="67"/>
      <c r="J26" s="67"/>
      <c r="K26" s="67"/>
      <c r="L26" s="67"/>
      <c r="M26" s="68"/>
      <c r="N26" s="67"/>
      <c r="O26" s="67"/>
      <c r="P26" s="67"/>
      <c r="Q26" s="67"/>
      <c r="R26" s="68"/>
      <c r="V26" s="67"/>
      <c r="W26" s="68"/>
      <c r="AB26" s="68"/>
      <c r="AC26" s="68"/>
      <c r="AD26" s="68"/>
      <c r="AE26" s="68"/>
      <c r="AF26" s="68"/>
      <c r="AG26" s="68"/>
      <c r="AR26" s="244"/>
      <c r="AT26" s="204"/>
    </row>
    <row r="27" spans="2:55" outlineLevel="1">
      <c r="B27" s="45" t="s">
        <v>158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304</v>
      </c>
      <c r="AD27" s="83" t="s">
        <v>321</v>
      </c>
      <c r="AE27" s="83" t="s">
        <v>325</v>
      </c>
      <c r="AF27" s="83" t="s">
        <v>332</v>
      </c>
      <c r="AG27" s="84">
        <v>2020</v>
      </c>
      <c r="AH27" s="83" t="s">
        <v>351</v>
      </c>
      <c r="AI27" s="83" t="s">
        <v>352</v>
      </c>
      <c r="AJ27" s="83" t="s">
        <v>356</v>
      </c>
      <c r="AK27" s="83" t="s">
        <v>357</v>
      </c>
      <c r="AL27" s="84">
        <v>2021</v>
      </c>
      <c r="AM27" s="83" t="s">
        <v>359</v>
      </c>
      <c r="AN27" s="83" t="s">
        <v>362</v>
      </c>
      <c r="AO27" s="83" t="s">
        <v>363</v>
      </c>
      <c r="AP27" s="83" t="s">
        <v>369</v>
      </c>
      <c r="AQ27" s="334">
        <v>2022</v>
      </c>
      <c r="AR27" s="83" t="s">
        <v>370</v>
      </c>
      <c r="AS27" s="83" t="s">
        <v>376</v>
      </c>
      <c r="AT27" s="83" t="s">
        <v>379</v>
      </c>
      <c r="AU27" s="83" t="s">
        <v>382</v>
      </c>
      <c r="AV27" s="84">
        <v>2023</v>
      </c>
      <c r="AW27" s="83" t="s">
        <v>390</v>
      </c>
      <c r="AX27" s="83" t="s">
        <v>394</v>
      </c>
      <c r="AY27" s="83" t="s">
        <v>429</v>
      </c>
      <c r="AZ27" s="83" t="s">
        <v>432</v>
      </c>
      <c r="BA27" s="334">
        <v>2024</v>
      </c>
      <c r="BB27" s="83" t="s">
        <v>433</v>
      </c>
      <c r="BC27" s="83" t="s">
        <v>441</v>
      </c>
    </row>
    <row r="28" spans="2:55" outlineLevel="1">
      <c r="B28" s="70" t="s">
        <v>159</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5">
        <v>0.507778532642985</v>
      </c>
      <c r="AH28" s="120">
        <v>0.49189967664561274</v>
      </c>
      <c r="AI28" s="120">
        <v>0.48832739641900585</v>
      </c>
      <c r="AJ28" s="120">
        <v>0.47609097739616496</v>
      </c>
      <c r="AK28" s="120">
        <v>0.4840137780278167</v>
      </c>
      <c r="AL28" s="295">
        <v>0.49</v>
      </c>
      <c r="AM28" s="120">
        <v>0.45236449684142094</v>
      </c>
      <c r="AN28" s="120">
        <v>0.44</v>
      </c>
      <c r="AO28" s="120">
        <v>0.43</v>
      </c>
      <c r="AP28" s="120">
        <v>0.44662189688229348</v>
      </c>
      <c r="AQ28" s="295">
        <v>0.44662189688229348</v>
      </c>
      <c r="AR28" s="120">
        <v>0.46651249602918266</v>
      </c>
      <c r="AS28" s="120">
        <v>0.46683566172961671</v>
      </c>
      <c r="AT28" s="339">
        <v>0.46390885359113881</v>
      </c>
      <c r="AU28" s="339">
        <v>0.46645559320021435</v>
      </c>
      <c r="AV28" s="342">
        <v>0.46592815113753816</v>
      </c>
      <c r="AW28" s="339">
        <v>0.46951692770365128</v>
      </c>
      <c r="AX28" s="339">
        <v>0.46821278554981788</v>
      </c>
      <c r="AY28" s="339">
        <v>0.45966418672478931</v>
      </c>
      <c r="AZ28" s="362">
        <v>0.43480411183605971</v>
      </c>
      <c r="BA28" s="374">
        <v>0.44837035241278206</v>
      </c>
      <c r="BB28" s="362">
        <v>0.44</v>
      </c>
      <c r="BC28" s="362">
        <v>0.3448475445109907</v>
      </c>
    </row>
    <row r="29" spans="2:55" outlineLevel="1">
      <c r="B29" s="71" t="s">
        <v>160</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5">
        <v>0.19207001200942314</v>
      </c>
      <c r="AH29" s="120">
        <v>0.18909704982730782</v>
      </c>
      <c r="AI29" s="120">
        <v>0.1936493881562191</v>
      </c>
      <c r="AJ29" s="120">
        <v>0.19392242543376606</v>
      </c>
      <c r="AK29" s="120">
        <v>0.19140620808378414</v>
      </c>
      <c r="AL29" s="295">
        <v>0.19</v>
      </c>
      <c r="AM29" s="120">
        <v>0.19436869738045423</v>
      </c>
      <c r="AN29" s="120">
        <v>0.2</v>
      </c>
      <c r="AO29" s="120">
        <v>0.2</v>
      </c>
      <c r="AP29" s="120">
        <v>0.19816784512951782</v>
      </c>
      <c r="AQ29" s="295">
        <v>0.19816784512951782</v>
      </c>
      <c r="AR29" s="120">
        <v>0.19212453372166508</v>
      </c>
      <c r="AS29" s="120">
        <v>0.19137913763501924</v>
      </c>
      <c r="AT29" s="339">
        <v>0.19623476639828552</v>
      </c>
      <c r="AU29" s="339">
        <v>0.19630003920551992</v>
      </c>
      <c r="AV29" s="342">
        <v>0.19400961924012244</v>
      </c>
      <c r="AW29" s="339">
        <v>0.19823649839477514</v>
      </c>
      <c r="AX29" s="339">
        <v>0.19951909094384324</v>
      </c>
      <c r="AY29" s="339">
        <v>0.19861131726114822</v>
      </c>
      <c r="AZ29" s="362">
        <v>0.22075564404638576</v>
      </c>
      <c r="BA29" s="374">
        <v>0.21623590545806937</v>
      </c>
      <c r="BB29" s="362">
        <v>0.21</v>
      </c>
      <c r="BC29" s="362">
        <v>0.2075550406870223</v>
      </c>
    </row>
    <row r="30" spans="2:55" outlineLevel="1">
      <c r="B30" s="72" t="s">
        <v>161</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6">
        <v>0.30015145534759186</v>
      </c>
      <c r="AH30" s="122">
        <v>0.31900327352707941</v>
      </c>
      <c r="AI30" s="122">
        <v>0.31802321542477507</v>
      </c>
      <c r="AJ30" s="122">
        <v>0.32998659717006901</v>
      </c>
      <c r="AK30" s="122">
        <v>0.32458001388839919</v>
      </c>
      <c r="AL30" s="296">
        <v>0.32</v>
      </c>
      <c r="AM30" s="122">
        <v>0.3532668057781248</v>
      </c>
      <c r="AN30" s="122">
        <v>0.37</v>
      </c>
      <c r="AO30" s="122">
        <v>0.37</v>
      </c>
      <c r="AP30" s="122">
        <v>0.35521025798818867</v>
      </c>
      <c r="AQ30" s="296">
        <v>0.35521025798818867</v>
      </c>
      <c r="AR30" s="122">
        <v>0.34136297024915224</v>
      </c>
      <c r="AS30" s="122">
        <v>0.34178520063536399</v>
      </c>
      <c r="AT30" s="122">
        <v>0.3398563800105755</v>
      </c>
      <c r="AU30" s="122">
        <v>0.33724436759426574</v>
      </c>
      <c r="AV30" s="296">
        <v>0.34006222962233934</v>
      </c>
      <c r="AW30" s="122">
        <v>0.33224657390157358</v>
      </c>
      <c r="AX30" s="122">
        <v>0.33226812350633889</v>
      </c>
      <c r="AY30" s="122">
        <v>0.34172449601406257</v>
      </c>
      <c r="AZ30" s="375">
        <v>0.34444024411755475</v>
      </c>
      <c r="BA30" s="376">
        <v>0.33539374212914858</v>
      </c>
      <c r="BB30" s="375">
        <v>0.35</v>
      </c>
      <c r="BC30" s="375">
        <v>0.44759741480198689</v>
      </c>
    </row>
    <row r="31" spans="2:55">
      <c r="H31" s="109"/>
      <c r="I31" s="55"/>
      <c r="J31" s="55"/>
      <c r="K31" s="55"/>
      <c r="L31" s="55"/>
      <c r="M31" s="109"/>
      <c r="N31" s="55"/>
      <c r="O31" s="55"/>
      <c r="P31" s="55"/>
      <c r="Q31" s="55"/>
      <c r="R31" s="109"/>
      <c r="V31" s="55"/>
      <c r="W31" s="109"/>
      <c r="AB31" s="109"/>
      <c r="AC31" s="109"/>
      <c r="AD31" s="109"/>
      <c r="AE31" s="109"/>
      <c r="AF31" s="109"/>
      <c r="AG31" s="109"/>
      <c r="AR31" s="244"/>
      <c r="AT31" s="204"/>
    </row>
    <row r="32" spans="2:55">
      <c r="H32" s="109"/>
      <c r="I32" s="55"/>
      <c r="J32" s="55"/>
      <c r="K32" s="55"/>
      <c r="L32" s="55"/>
      <c r="M32" s="109"/>
      <c r="N32" s="55"/>
      <c r="O32" s="55"/>
      <c r="P32" s="55"/>
      <c r="Q32" s="55"/>
      <c r="R32" s="107"/>
      <c r="V32" s="55"/>
      <c r="W32" s="107"/>
      <c r="AB32" s="107"/>
      <c r="AC32" s="107"/>
      <c r="AD32" s="107"/>
      <c r="AE32" s="107"/>
      <c r="AF32" s="107"/>
      <c r="AG32" s="107"/>
      <c r="AR32" s="244"/>
      <c r="AT32" s="204"/>
    </row>
    <row r="33" spans="2:55">
      <c r="B33" s="45" t="s">
        <v>162</v>
      </c>
      <c r="C33" s="88"/>
      <c r="D33" s="83" t="s">
        <v>194</v>
      </c>
      <c r="E33" s="83" t="s">
        <v>195</v>
      </c>
      <c r="F33" s="83" t="s">
        <v>196</v>
      </c>
      <c r="G33" s="83" t="s">
        <v>197</v>
      </c>
      <c r="H33" s="84">
        <v>2015</v>
      </c>
      <c r="I33" s="83" t="s">
        <v>198</v>
      </c>
      <c r="J33" s="83" t="s">
        <v>199</v>
      </c>
      <c r="K33" s="83" t="s">
        <v>200</v>
      </c>
      <c r="L33" s="83" t="s">
        <v>201</v>
      </c>
      <c r="M33" s="84">
        <v>2016</v>
      </c>
      <c r="N33" s="83" t="s">
        <v>202</v>
      </c>
      <c r="O33" s="83" t="s">
        <v>203</v>
      </c>
      <c r="P33" s="83" t="s">
        <v>204</v>
      </c>
      <c r="Q33" s="83" t="s">
        <v>205</v>
      </c>
      <c r="R33" s="84">
        <v>2017</v>
      </c>
      <c r="S33" s="83" t="s">
        <v>10</v>
      </c>
      <c r="T33" s="83" t="s">
        <v>193</v>
      </c>
      <c r="U33" s="83" t="s">
        <v>207</v>
      </c>
      <c r="V33" s="83" t="s">
        <v>215</v>
      </c>
      <c r="W33" s="84">
        <v>2018</v>
      </c>
      <c r="X33" s="83" t="s">
        <v>219</v>
      </c>
      <c r="Y33" s="83" t="s">
        <v>224</v>
      </c>
      <c r="Z33" s="83" t="s">
        <v>225</v>
      </c>
      <c r="AA33" s="83" t="s">
        <v>233</v>
      </c>
      <c r="AB33" s="84">
        <v>2019</v>
      </c>
      <c r="AC33" s="83" t="s">
        <v>304</v>
      </c>
      <c r="AD33" s="83" t="s">
        <v>321</v>
      </c>
      <c r="AE33" s="83" t="s">
        <v>325</v>
      </c>
      <c r="AF33" s="83" t="s">
        <v>332</v>
      </c>
      <c r="AG33" s="84">
        <v>2020</v>
      </c>
      <c r="AH33" s="83" t="s">
        <v>351</v>
      </c>
      <c r="AI33" s="83" t="s">
        <v>352</v>
      </c>
      <c r="AJ33" s="83" t="s">
        <v>356</v>
      </c>
      <c r="AK33" s="83" t="s">
        <v>357</v>
      </c>
      <c r="AL33" s="84">
        <v>2021</v>
      </c>
      <c r="AM33" s="83" t="s">
        <v>359</v>
      </c>
      <c r="AN33" s="83" t="s">
        <v>362</v>
      </c>
      <c r="AO33" s="83" t="s">
        <v>363</v>
      </c>
      <c r="AP33" s="83" t="s">
        <v>369</v>
      </c>
      <c r="AQ33" s="334">
        <v>2022</v>
      </c>
      <c r="AR33" s="83" t="s">
        <v>370</v>
      </c>
      <c r="AS33" s="83" t="s">
        <v>376</v>
      </c>
      <c r="AT33" s="83" t="s">
        <v>379</v>
      </c>
      <c r="AU33" s="83" t="s">
        <v>382</v>
      </c>
      <c r="AV33" s="84">
        <v>2023</v>
      </c>
      <c r="AW33" s="83" t="s">
        <v>390</v>
      </c>
      <c r="AX33" s="83" t="s">
        <v>394</v>
      </c>
      <c r="AY33" s="83" t="s">
        <v>429</v>
      </c>
      <c r="AZ33" s="83" t="s">
        <v>432</v>
      </c>
      <c r="BA33" s="334">
        <v>2024</v>
      </c>
      <c r="BB33" s="83" t="s">
        <v>433</v>
      </c>
      <c r="BC33" s="83" t="s">
        <v>441</v>
      </c>
    </row>
    <row r="34" spans="2:55">
      <c r="B34" s="4" t="s">
        <v>163</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27">SUM(S34:V34)</f>
        <v>2737.8369999999995</v>
      </c>
      <c r="X34" s="131">
        <v>185</v>
      </c>
      <c r="Y34" s="131">
        <v>139</v>
      </c>
      <c r="Z34" s="131">
        <v>175.69499999999999</v>
      </c>
      <c r="AA34" s="131">
        <v>43.286999999999999</v>
      </c>
      <c r="AB34" s="210">
        <f t="shared" ref="AB34:AB35" si="28">SUM(X34:AA34)</f>
        <v>542.98199999999997</v>
      </c>
      <c r="AC34" s="250">
        <v>168</v>
      </c>
      <c r="AD34" s="250">
        <v>161</v>
      </c>
      <c r="AE34" s="250">
        <v>180</v>
      </c>
      <c r="AF34" s="250">
        <v>120</v>
      </c>
      <c r="AG34" s="210">
        <f t="shared" ref="AG34:AG35" si="29">SUM(AC34:AF34)</f>
        <v>629</v>
      </c>
      <c r="AH34" s="250">
        <v>156</v>
      </c>
      <c r="AI34" s="250">
        <v>172</v>
      </c>
      <c r="AJ34" s="250">
        <v>162.52100000000002</v>
      </c>
      <c r="AK34" s="250">
        <v>46.478999999999985</v>
      </c>
      <c r="AL34" s="210">
        <f>SUM(AH34:AK34)</f>
        <v>537</v>
      </c>
      <c r="AM34" s="250">
        <v>136</v>
      </c>
      <c r="AN34" s="250">
        <v>158</v>
      </c>
      <c r="AO34" s="250">
        <v>183</v>
      </c>
      <c r="AP34" s="228">
        <v>133</v>
      </c>
      <c r="AQ34" s="68">
        <f>SUM(AM34:AP34)</f>
        <v>610</v>
      </c>
      <c r="AR34" s="250">
        <v>30</v>
      </c>
      <c r="AS34" s="250">
        <v>208</v>
      </c>
      <c r="AT34" s="204">
        <v>184</v>
      </c>
      <c r="AU34" s="228">
        <v>311</v>
      </c>
      <c r="AV34" s="68">
        <f>SUM(AR34:AU34)</f>
        <v>733</v>
      </c>
      <c r="AW34" s="4">
        <v>563</v>
      </c>
      <c r="AX34" s="4">
        <v>535</v>
      </c>
      <c r="AY34" s="4">
        <v>535</v>
      </c>
      <c r="AZ34" s="4">
        <v>450</v>
      </c>
      <c r="BA34" s="68">
        <f>SUM(AW34:AZ34)</f>
        <v>2083</v>
      </c>
      <c r="BB34" s="204">
        <v>456</v>
      </c>
      <c r="BC34" s="204">
        <v>526</v>
      </c>
    </row>
    <row r="35" spans="2:55">
      <c r="B35" s="4" t="s">
        <v>164</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27"/>
        <v>4338.7115999999996</v>
      </c>
      <c r="X35" s="131">
        <v>2671</v>
      </c>
      <c r="Y35" s="211">
        <v>2494</v>
      </c>
      <c r="Z35" s="211">
        <v>2707.1415999999999</v>
      </c>
      <c r="AA35" s="211">
        <v>2313.7330000000002</v>
      </c>
      <c r="AB35" s="210">
        <f t="shared" si="28"/>
        <v>10185.874599999999</v>
      </c>
      <c r="AC35" s="250">
        <v>2191</v>
      </c>
      <c r="AD35" s="250">
        <v>2374</v>
      </c>
      <c r="AE35" s="250">
        <v>2136</v>
      </c>
      <c r="AF35" s="250">
        <v>1660</v>
      </c>
      <c r="AG35" s="210">
        <f t="shared" si="29"/>
        <v>8361</v>
      </c>
      <c r="AH35" s="250">
        <v>2340</v>
      </c>
      <c r="AI35" s="250">
        <v>2427</v>
      </c>
      <c r="AJ35" s="250">
        <v>2468</v>
      </c>
      <c r="AK35" s="250">
        <v>2083</v>
      </c>
      <c r="AL35" s="210">
        <f>SUM(AH35:AK35)</f>
        <v>9318</v>
      </c>
      <c r="AM35" s="250">
        <v>2133</v>
      </c>
      <c r="AN35" s="250">
        <v>2246</v>
      </c>
      <c r="AO35" s="250">
        <v>2036</v>
      </c>
      <c r="AP35" s="228">
        <v>2318</v>
      </c>
      <c r="AQ35" s="68">
        <f>SUM(AM35:AP35)</f>
        <v>8733</v>
      </c>
      <c r="AR35" s="250">
        <v>2064</v>
      </c>
      <c r="AS35" s="250">
        <v>2933</v>
      </c>
      <c r="AT35" s="204">
        <v>2581</v>
      </c>
      <c r="AU35" s="228">
        <v>2467</v>
      </c>
      <c r="AV35" s="68">
        <f>SUM(AR35:AU35)</f>
        <v>10045</v>
      </c>
      <c r="AW35" s="4">
        <v>2897</v>
      </c>
      <c r="AX35" s="4">
        <v>2623</v>
      </c>
      <c r="AY35" s="4">
        <v>3256</v>
      </c>
      <c r="AZ35" s="4">
        <v>2310</v>
      </c>
      <c r="BA35" s="68">
        <f>SUM(AW35:AZ35)</f>
        <v>11086</v>
      </c>
      <c r="BB35" s="204">
        <v>2672</v>
      </c>
      <c r="BC35" s="204">
        <v>1930</v>
      </c>
    </row>
    <row r="36" spans="2:55">
      <c r="B36" s="27"/>
      <c r="C36" s="127" t="s">
        <v>135</v>
      </c>
      <c r="D36" s="183">
        <f t="shared" ref="D36:G36" si="30">SUM(D34:D35)</f>
        <v>1689.679809</v>
      </c>
      <c r="E36" s="183">
        <f t="shared" si="30"/>
        <v>1723.804862</v>
      </c>
      <c r="F36" s="183">
        <f t="shared" si="30"/>
        <v>1947.0452459999999</v>
      </c>
      <c r="G36" s="183">
        <f t="shared" si="30"/>
        <v>1671.987893</v>
      </c>
      <c r="H36" s="134">
        <f>SUM(H34:H35)</f>
        <v>7032</v>
      </c>
      <c r="I36" s="133">
        <f t="shared" ref="I36:AG36" si="31">SUM(I34:I35)</f>
        <v>1429.138825</v>
      </c>
      <c r="J36" s="133">
        <f t="shared" si="31"/>
        <v>1953.9872850000002</v>
      </c>
      <c r="K36" s="133">
        <f t="shared" si="31"/>
        <v>1759.060457</v>
      </c>
      <c r="L36" s="133">
        <f t="shared" si="31"/>
        <v>1939.5059839999999</v>
      </c>
      <c r="M36" s="134">
        <f t="shared" si="31"/>
        <v>7081</v>
      </c>
      <c r="N36" s="133">
        <f t="shared" si="31"/>
        <v>1499.5149999999999</v>
      </c>
      <c r="O36" s="133">
        <f t="shared" si="31"/>
        <v>1596.248</v>
      </c>
      <c r="P36" s="133">
        <f t="shared" si="31"/>
        <v>1909.4614900000001</v>
      </c>
      <c r="Q36" s="133">
        <f t="shared" si="31"/>
        <v>1946.0789999999997</v>
      </c>
      <c r="R36" s="134">
        <f t="shared" si="31"/>
        <v>6951</v>
      </c>
      <c r="S36" s="133">
        <f t="shared" si="31"/>
        <v>1713.1289999999999</v>
      </c>
      <c r="T36" s="133">
        <f t="shared" si="31"/>
        <v>1732.732</v>
      </c>
      <c r="U36" s="133">
        <f t="shared" si="31"/>
        <v>1512.0736000000002</v>
      </c>
      <c r="V36" s="133">
        <f t="shared" si="31"/>
        <v>2118.614</v>
      </c>
      <c r="W36" s="134">
        <f t="shared" si="31"/>
        <v>7076.5485999999992</v>
      </c>
      <c r="X36" s="133">
        <f t="shared" si="31"/>
        <v>2856</v>
      </c>
      <c r="Y36" s="133">
        <f t="shared" si="31"/>
        <v>2633</v>
      </c>
      <c r="Z36" s="133">
        <f t="shared" si="31"/>
        <v>2882.8366000000001</v>
      </c>
      <c r="AA36" s="133">
        <v>2357.02</v>
      </c>
      <c r="AB36" s="134">
        <f t="shared" si="31"/>
        <v>10728.856599999999</v>
      </c>
      <c r="AC36" s="133">
        <f t="shared" si="31"/>
        <v>2359</v>
      </c>
      <c r="AD36" s="133">
        <f t="shared" si="31"/>
        <v>2535</v>
      </c>
      <c r="AE36" s="133">
        <f t="shared" si="31"/>
        <v>2316</v>
      </c>
      <c r="AF36" s="133">
        <f t="shared" si="31"/>
        <v>1780</v>
      </c>
      <c r="AG36" s="134">
        <f t="shared" si="31"/>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c r="AO36" s="133">
        <f>SUM(AO34:AO35)</f>
        <v>2219</v>
      </c>
      <c r="AP36" s="133">
        <f t="shared" ref="AP36" si="32">SUM(AP34:AP35)</f>
        <v>2451</v>
      </c>
      <c r="AQ36" s="133">
        <f>SUM(AQ34:AQ35)</f>
        <v>9343</v>
      </c>
      <c r="AR36" s="133">
        <f>SUM(AR34:AR35)</f>
        <v>2094</v>
      </c>
      <c r="AS36" s="133">
        <f>SUM(AS34:AS35)</f>
        <v>3141</v>
      </c>
      <c r="AT36" s="133">
        <f>SUM(AT34:AT35)</f>
        <v>2765</v>
      </c>
      <c r="AU36" s="133">
        <f t="shared" ref="AU36" si="33">SUM(AU34:AU35)</f>
        <v>2778</v>
      </c>
      <c r="AV36" s="134">
        <f t="shared" ref="AV36:BC36" si="34">SUM(AV34:AV35)</f>
        <v>10778</v>
      </c>
      <c r="AW36" s="133">
        <f t="shared" si="34"/>
        <v>3460</v>
      </c>
      <c r="AX36" s="133">
        <f t="shared" si="34"/>
        <v>3158</v>
      </c>
      <c r="AY36" s="133">
        <f t="shared" si="34"/>
        <v>3791</v>
      </c>
      <c r="AZ36" s="133">
        <f t="shared" si="34"/>
        <v>2760</v>
      </c>
      <c r="BA36" s="134">
        <f t="shared" si="34"/>
        <v>13169</v>
      </c>
      <c r="BB36" s="133">
        <f t="shared" si="34"/>
        <v>3128</v>
      </c>
      <c r="BC36" s="133">
        <f t="shared" si="34"/>
        <v>2456</v>
      </c>
    </row>
    <row r="37" spans="2:55">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c r="AR37" s="244"/>
      <c r="AT37" s="204"/>
    </row>
    <row r="38" spans="2:55">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c r="AR38" s="244"/>
      <c r="AT38" s="204"/>
    </row>
    <row r="39" spans="2:55">
      <c r="B39" s="45" t="s">
        <v>162</v>
      </c>
      <c r="C39" s="88"/>
      <c r="D39" s="83" t="s">
        <v>194</v>
      </c>
      <c r="E39" s="83" t="s">
        <v>195</v>
      </c>
      <c r="F39" s="83" t="s">
        <v>196</v>
      </c>
      <c r="G39" s="83" t="s">
        <v>197</v>
      </c>
      <c r="H39" s="84">
        <v>2015</v>
      </c>
      <c r="I39" s="83" t="s">
        <v>198</v>
      </c>
      <c r="J39" s="83" t="s">
        <v>199</v>
      </c>
      <c r="K39" s="83" t="s">
        <v>200</v>
      </c>
      <c r="L39" s="83" t="s">
        <v>201</v>
      </c>
      <c r="M39" s="84">
        <v>2016</v>
      </c>
      <c r="N39" s="83" t="s">
        <v>202</v>
      </c>
      <c r="O39" s="83" t="s">
        <v>203</v>
      </c>
      <c r="P39" s="83" t="s">
        <v>204</v>
      </c>
      <c r="Q39" s="83" t="s">
        <v>205</v>
      </c>
      <c r="R39" s="84">
        <v>2017</v>
      </c>
      <c r="S39" s="83" t="s">
        <v>10</v>
      </c>
      <c r="T39" s="83" t="s">
        <v>193</v>
      </c>
      <c r="U39" s="83" t="s">
        <v>207</v>
      </c>
      <c r="V39" s="83" t="s">
        <v>215</v>
      </c>
      <c r="W39" s="84">
        <v>2018</v>
      </c>
      <c r="X39" s="83" t="s">
        <v>219</v>
      </c>
      <c r="Y39" s="83" t="s">
        <v>224</v>
      </c>
      <c r="Z39" s="83" t="s">
        <v>225</v>
      </c>
      <c r="AA39" s="83" t="s">
        <v>233</v>
      </c>
      <c r="AB39" s="84">
        <v>2019</v>
      </c>
      <c r="AC39" s="83" t="s">
        <v>304</v>
      </c>
      <c r="AD39" s="83" t="s">
        <v>321</v>
      </c>
      <c r="AE39" s="83" t="s">
        <v>325</v>
      </c>
      <c r="AF39" s="83" t="s">
        <v>332</v>
      </c>
      <c r="AG39" s="84">
        <v>2020</v>
      </c>
      <c r="AH39" s="83" t="s">
        <v>351</v>
      </c>
      <c r="AI39" s="83" t="s">
        <v>352</v>
      </c>
      <c r="AJ39" s="83" t="s">
        <v>356</v>
      </c>
      <c r="AK39" s="83" t="s">
        <v>357</v>
      </c>
      <c r="AL39" s="84">
        <v>2021</v>
      </c>
      <c r="AM39" s="83" t="s">
        <v>359</v>
      </c>
      <c r="AN39" s="83" t="s">
        <v>362</v>
      </c>
      <c r="AO39" s="83" t="s">
        <v>363</v>
      </c>
      <c r="AP39" s="83" t="s">
        <v>369</v>
      </c>
      <c r="AQ39" s="334">
        <v>2022</v>
      </c>
      <c r="AR39" s="83" t="s">
        <v>370</v>
      </c>
      <c r="AS39" s="83" t="s">
        <v>376</v>
      </c>
      <c r="AT39" s="83" t="s">
        <v>379</v>
      </c>
      <c r="AU39" s="83" t="s">
        <v>382</v>
      </c>
      <c r="AV39" s="84">
        <v>2023</v>
      </c>
      <c r="AW39" s="83" t="s">
        <v>390</v>
      </c>
      <c r="AX39" s="83" t="s">
        <v>394</v>
      </c>
      <c r="AY39" s="83" t="s">
        <v>429</v>
      </c>
      <c r="AZ39" s="83" t="s">
        <v>432</v>
      </c>
      <c r="BA39" s="334">
        <v>2024</v>
      </c>
      <c r="BB39" s="83" t="s">
        <v>433</v>
      </c>
      <c r="BC39" s="83" t="s">
        <v>441</v>
      </c>
    </row>
    <row r="40" spans="2:55">
      <c r="B40" s="4" t="s">
        <v>163</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35">SUM(S40:V40)</f>
        <v>20807.5612</v>
      </c>
      <c r="X40" s="131">
        <v>1406</v>
      </c>
      <c r="Y40" s="131">
        <v>1056.3999999999999</v>
      </c>
      <c r="Z40" s="131">
        <v>1335.2819999999999</v>
      </c>
      <c r="AA40" s="131">
        <v>328.9812</v>
      </c>
      <c r="AB40" s="210">
        <f t="shared" ref="AB40" si="36">SUM(X40:AA40)</f>
        <v>4126.6632</v>
      </c>
      <c r="AC40" s="250">
        <v>1276.8</v>
      </c>
      <c r="AD40" s="250">
        <v>1223.5999999999999</v>
      </c>
      <c r="AE40" s="250">
        <v>1368</v>
      </c>
      <c r="AF40" s="250">
        <v>912</v>
      </c>
      <c r="AG40" s="210">
        <f t="shared" ref="AG40" si="37">SUM(AC40:AF40)</f>
        <v>4780.3999999999996</v>
      </c>
      <c r="AH40" s="250">
        <v>1185.5999999999999</v>
      </c>
      <c r="AI40" s="250">
        <v>1307.2</v>
      </c>
      <c r="AJ40" s="250">
        <v>1235.1596</v>
      </c>
      <c r="AK40" s="250">
        <v>353.24039999999985</v>
      </c>
      <c r="AL40" s="210">
        <f>SUM(AH40:AK40)</f>
        <v>4081.2</v>
      </c>
      <c r="AM40" s="250">
        <v>1033.5999999999999</v>
      </c>
      <c r="AN40" s="250">
        <v>1197.4000000000001</v>
      </c>
      <c r="AO40" s="250">
        <v>1390.8</v>
      </c>
      <c r="AP40" s="250">
        <v>1010.8</v>
      </c>
      <c r="AQ40" s="210">
        <f>SUM(AM40:AP40)</f>
        <v>4632.6000000000004</v>
      </c>
      <c r="AR40" s="250">
        <v>228</v>
      </c>
      <c r="AS40" s="250">
        <v>1580.8</v>
      </c>
      <c r="AT40" s="250">
        <v>1398.3999999999999</v>
      </c>
      <c r="AU40" s="250">
        <v>2363.6</v>
      </c>
      <c r="AV40" s="210">
        <f>SUM(AR40:AU40)</f>
        <v>5570.7999999999993</v>
      </c>
      <c r="AW40" s="250">
        <v>4278.8</v>
      </c>
      <c r="AX40" s="250">
        <v>4066</v>
      </c>
      <c r="AY40" s="250">
        <v>4066</v>
      </c>
      <c r="AZ40" s="250">
        <f>AZ34*7.6</f>
        <v>3420</v>
      </c>
      <c r="BA40" s="210">
        <f>SUM(AW40:AZ40)</f>
        <v>15830.8</v>
      </c>
      <c r="BB40" s="250">
        <f>BB34*7.6</f>
        <v>3465.6</v>
      </c>
      <c r="BC40" s="250">
        <v>3997.6</v>
      </c>
    </row>
    <row r="41" spans="2:55">
      <c r="B41" s="4" t="s">
        <v>164</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35"/>
        <v>32974.208160000002</v>
      </c>
      <c r="X41" s="131">
        <v>20299.599999999999</v>
      </c>
      <c r="Y41" s="131">
        <v>18954.399999999998</v>
      </c>
      <c r="Z41" s="131">
        <v>20574.276159999998</v>
      </c>
      <c r="AA41" s="131">
        <v>17584.370800000001</v>
      </c>
      <c r="AB41" s="210">
        <f>SUM(X41:AA41)</f>
        <v>77412.646959999998</v>
      </c>
      <c r="AC41" s="250">
        <v>16651.599999999999</v>
      </c>
      <c r="AD41" s="250">
        <v>18042.399999999998</v>
      </c>
      <c r="AE41" s="250">
        <v>16233.599999999999</v>
      </c>
      <c r="AF41" s="250">
        <v>12616</v>
      </c>
      <c r="AG41" s="210">
        <f>SUM(AC41:AF41)</f>
        <v>63543.6</v>
      </c>
      <c r="AH41" s="250">
        <v>17784</v>
      </c>
      <c r="AI41" s="250">
        <v>18445.2</v>
      </c>
      <c r="AJ41" s="250">
        <v>18756.8</v>
      </c>
      <c r="AK41" s="250">
        <v>15830.8</v>
      </c>
      <c r="AL41" s="210">
        <f>SUM(AH41:AK41)</f>
        <v>70816.800000000003</v>
      </c>
      <c r="AM41" s="250">
        <v>16210.8</v>
      </c>
      <c r="AN41" s="250">
        <v>17069.2</v>
      </c>
      <c r="AO41" s="250">
        <v>15473.599999999999</v>
      </c>
      <c r="AP41" s="250">
        <v>17616.8</v>
      </c>
      <c r="AQ41" s="210">
        <f>SUM(AM41:AP41)</f>
        <v>66370.399999999994</v>
      </c>
      <c r="AR41" s="250">
        <v>15686.4</v>
      </c>
      <c r="AS41" s="250">
        <v>22290.799999999999</v>
      </c>
      <c r="AT41" s="250">
        <v>19615.599999999999</v>
      </c>
      <c r="AU41" s="250">
        <v>18749.2</v>
      </c>
      <c r="AV41" s="210">
        <f>SUM(AR41:AU41)</f>
        <v>76342</v>
      </c>
      <c r="AW41" s="250">
        <v>22017.200000000001</v>
      </c>
      <c r="AX41" s="250">
        <v>19934.8</v>
      </c>
      <c r="AY41" s="250">
        <v>24745.599999999999</v>
      </c>
      <c r="AZ41" s="250">
        <f>AZ35*7.6</f>
        <v>17556</v>
      </c>
      <c r="BA41" s="210">
        <f>SUM(AW41:AZ41)</f>
        <v>84253.6</v>
      </c>
      <c r="BB41" s="250">
        <f>BB35*7.6</f>
        <v>20307.2</v>
      </c>
      <c r="BC41" s="250">
        <v>14668</v>
      </c>
    </row>
    <row r="42" spans="2:55">
      <c r="B42" s="27"/>
      <c r="C42" s="127" t="s">
        <v>136</v>
      </c>
      <c r="D42" s="183">
        <f t="shared" ref="D42:G42" si="38">SUM(D40:D41)</f>
        <v>12841.566548399998</v>
      </c>
      <c r="E42" s="183">
        <f t="shared" si="38"/>
        <v>13100.916951200001</v>
      </c>
      <c r="F42" s="183">
        <f t="shared" si="38"/>
        <v>14797.543869599998</v>
      </c>
      <c r="G42" s="183">
        <f t="shared" si="38"/>
        <v>12707.1079868</v>
      </c>
      <c r="H42" s="134">
        <f>SUM(H40:H41)</f>
        <v>7032</v>
      </c>
      <c r="I42" s="133">
        <f t="shared" ref="I42:Z42" si="39">SUM(I40:I41)</f>
        <v>10861.455069999998</v>
      </c>
      <c r="J42" s="133">
        <f t="shared" si="39"/>
        <v>14850.303366</v>
      </c>
      <c r="K42" s="133">
        <f t="shared" si="39"/>
        <v>13368.8594732</v>
      </c>
      <c r="L42" s="133">
        <f t="shared" si="39"/>
        <v>14740.2454784</v>
      </c>
      <c r="M42" s="134">
        <f t="shared" si="39"/>
        <v>7081</v>
      </c>
      <c r="N42" s="133">
        <f t="shared" si="39"/>
        <v>11396.313999999998</v>
      </c>
      <c r="O42" s="133">
        <f t="shared" si="39"/>
        <v>12131.484799999998</v>
      </c>
      <c r="P42" s="133">
        <f t="shared" si="39"/>
        <v>14511.907324</v>
      </c>
      <c r="Q42" s="133">
        <f t="shared" si="39"/>
        <v>14790.200399999996</v>
      </c>
      <c r="R42" s="134">
        <f t="shared" si="39"/>
        <v>6951</v>
      </c>
      <c r="S42" s="133">
        <f t="shared" si="39"/>
        <v>13019.7804</v>
      </c>
      <c r="T42" s="133">
        <f t="shared" si="39"/>
        <v>13168.763199999999</v>
      </c>
      <c r="U42" s="133">
        <f t="shared" si="39"/>
        <v>11491.75936</v>
      </c>
      <c r="V42" s="133">
        <f t="shared" si="39"/>
        <v>16101.466399999999</v>
      </c>
      <c r="W42" s="134">
        <f t="shared" si="39"/>
        <v>53781.769360000006</v>
      </c>
      <c r="X42" s="133">
        <f t="shared" si="39"/>
        <v>21705.599999999999</v>
      </c>
      <c r="Y42" s="133">
        <f t="shared" si="39"/>
        <v>20010.8</v>
      </c>
      <c r="Z42" s="133">
        <f t="shared" si="39"/>
        <v>21909.558159999997</v>
      </c>
      <c r="AA42" s="133">
        <v>17913.351999999999</v>
      </c>
      <c r="AB42" s="134">
        <f t="shared" ref="AB42:AF42" si="40">SUM(AB40:AB41)</f>
        <v>81539.310159999994</v>
      </c>
      <c r="AC42" s="133">
        <f t="shared" si="40"/>
        <v>17928.399999999998</v>
      </c>
      <c r="AD42" s="133">
        <f t="shared" si="40"/>
        <v>19265.999999999996</v>
      </c>
      <c r="AE42" s="133">
        <f t="shared" si="40"/>
        <v>17601.599999999999</v>
      </c>
      <c r="AF42" s="133">
        <f t="shared" si="40"/>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c r="AO42" s="133">
        <f>SUM(AO40:AO41)</f>
        <v>16864.399999999998</v>
      </c>
      <c r="AP42" s="133">
        <f t="shared" ref="AP42:AQ42" si="41">SUM(AP40:AP41)</f>
        <v>18627.599999999999</v>
      </c>
      <c r="AQ42" s="134">
        <f t="shared" si="41"/>
        <v>71003</v>
      </c>
      <c r="AR42" s="133">
        <f>SUM(AR40:AR41)</f>
        <v>15914.4</v>
      </c>
      <c r="AS42" s="133">
        <f>SUM(AS40:AS41)</f>
        <v>23871.599999999999</v>
      </c>
      <c r="AT42" s="133">
        <f>SUM(AT40:AT41)</f>
        <v>21014</v>
      </c>
      <c r="AU42" s="133">
        <f>SUM(AU40:AU41)</f>
        <v>21112.799999999999</v>
      </c>
      <c r="AV42" s="134">
        <f>SUM(AR42:AU42)</f>
        <v>81912.800000000003</v>
      </c>
      <c r="AW42" s="133">
        <f>SUM(AW40:AW41)</f>
        <v>26296</v>
      </c>
      <c r="AX42" s="133">
        <f>SUM(AX40:AX41)</f>
        <v>24000.799999999999</v>
      </c>
      <c r="AY42" s="133">
        <f>SUM(AY40:AY41)</f>
        <v>28811.599999999999</v>
      </c>
      <c r="AZ42" s="133">
        <f>SUM(AZ40:AZ41)</f>
        <v>20976</v>
      </c>
      <c r="BA42" s="134">
        <f>SUM(AW42:AZ42)</f>
        <v>100084.4</v>
      </c>
      <c r="BB42" s="133">
        <f>SUM(BB40:BB41)</f>
        <v>23772.799999999999</v>
      </c>
      <c r="BC42" s="133">
        <f>SUM(BC40:BC41)</f>
        <v>18665.599999999999</v>
      </c>
    </row>
    <row r="43" spans="2:55">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c r="AR43" s="244"/>
    </row>
    <row r="44" spans="2:55">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c r="AR44" s="244"/>
    </row>
    <row r="45" spans="2:55">
      <c r="H45" s="109"/>
      <c r="I45" s="55"/>
      <c r="J45" s="55"/>
      <c r="K45" s="55"/>
      <c r="L45" s="55"/>
      <c r="M45" s="109"/>
      <c r="N45" s="55"/>
      <c r="O45" s="55"/>
      <c r="P45" s="55"/>
      <c r="Q45" s="55"/>
      <c r="R45" s="109"/>
      <c r="V45" s="55"/>
      <c r="W45" s="109"/>
    </row>
    <row r="46" spans="2:55">
      <c r="H46" s="109"/>
      <c r="I46" s="55"/>
      <c r="J46" s="55"/>
      <c r="K46" s="55"/>
      <c r="L46" s="55"/>
      <c r="M46" s="109"/>
      <c r="N46" s="55"/>
      <c r="O46" s="55"/>
      <c r="P46" s="55"/>
      <c r="Q46" s="55"/>
      <c r="R46" s="109"/>
      <c r="V46" s="55"/>
      <c r="W46" s="109"/>
    </row>
    <row r="47" spans="2:55">
      <c r="C47" s="5"/>
      <c r="D47" s="4"/>
      <c r="E47" s="4"/>
      <c r="F47" s="4"/>
      <c r="G47" s="4"/>
      <c r="H47" s="4"/>
      <c r="M47" s="4"/>
      <c r="R47" s="4"/>
      <c r="W47" s="4"/>
    </row>
    <row r="49" spans="2:2">
      <c r="B49" s="61" t="s">
        <v>165</v>
      </c>
    </row>
    <row r="50" spans="2:2">
      <c r="B50" s="147" t="s">
        <v>209</v>
      </c>
    </row>
    <row r="51" spans="2:2">
      <c r="B51" s="147" t="s">
        <v>166</v>
      </c>
    </row>
    <row r="52" spans="2:2">
      <c r="B52" s="147" t="s">
        <v>210</v>
      </c>
    </row>
    <row r="53" spans="2:2">
      <c r="B53" s="147"/>
    </row>
  </sheetData>
  <pageMargins left="0.25" right="0.25"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YVQCA45QR4RX-1161707912-75294</_dlc_DocId>
    <_dlc_DocIdUrl xmlns="bb8d4125-2c01-4ca2-8622-2206a7f9c937">
      <Url>https://intranet.kmg.kz/deps/df/ir/_layouts/15/DocIdRedir.aspx?ID=YVQCA45QR4RX-1161707912-75294</Url>
      <Description>YVQCA45QR4RX-1161707912-75294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BDFD8-9EFC-43BE-8148-3186EB034CDF}">
  <ds:schemaRefs>
    <ds:schemaRef ds:uri="http://schemas.microsoft.com/sharepoint/events"/>
  </ds:schemaRefs>
</ds:datastoreItem>
</file>

<file path=customXml/itemProps2.xml><?xml version="1.0" encoding="utf-8"?>
<ds:datastoreItem xmlns:ds="http://schemas.openxmlformats.org/officeDocument/2006/customXml" ds:itemID="{23996869-9EE2-4BFC-8C0E-7894FCFEB751}">
  <ds:schemaRefs>
    <ds:schemaRef ds:uri="http://schemas.microsoft.com/sharepoint/v3/contenttype/forms"/>
  </ds:schemaRefs>
</ds:datastoreItem>
</file>

<file path=customXml/itemProps3.xml><?xml version="1.0" encoding="utf-8"?>
<ds:datastoreItem xmlns:ds="http://schemas.openxmlformats.org/officeDocument/2006/customXml" ds:itemID="{B3DC3FC5-85F3-46AC-9B16-822A2B1EA5C2}">
  <ds:schemaRefs>
    <ds:schemaRef ds:uri="http://purl.org/dc/elements/1.1/"/>
    <ds:schemaRef ds:uri="http://purl.org/dc/terms/"/>
    <ds:schemaRef ds:uri="http://www.w3.org/XML/1998/namespace"/>
    <ds:schemaRef ds:uri="bb8d4125-2c01-4ca2-8622-2206a7f9c937"/>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075305c5-b5ea-48aa-8131-83de9f5c6fac"/>
  </ds:schemaRefs>
</ds:datastoreItem>
</file>

<file path=customXml/itemProps4.xml><?xml version="1.0" encoding="utf-8"?>
<ds:datastoreItem xmlns:ds="http://schemas.openxmlformats.org/officeDocument/2006/customXml" ds:itemID="{8E81CC1F-8094-4207-9E70-9E80EF391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Қарсыбек Қуан Қайроллаұлы</cp:lastModifiedBy>
  <cp:lastPrinted>2020-11-29T14:53:56Z</cp:lastPrinted>
  <dcterms:created xsi:type="dcterms:W3CDTF">2018-04-16T08:07:20Z</dcterms:created>
  <dcterms:modified xsi:type="dcterms:W3CDTF">2025-09-17T04:34:20Z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c6c1806b-5e48-49b9-b64a-bf6ecc9ea8e7</vt:lpwstr>
  </property>
</Properties>
</file>