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rsybek\Desktop\3Q22 report\Handbook\To Check\"/>
    </mc:Choice>
  </mc:AlternateContent>
  <xr:revisionPtr revIDLastSave="0" documentId="13_ncr:1_{00FBA203-20FF-445B-8DAE-5372F5B473B1}" xr6:coauthVersionLast="36" xr6:coauthVersionMax="36" xr10:uidLastSave="{00000000-0000-0000-0000-000000000000}"/>
  <bookViews>
    <workbookView xWindow="0" yWindow="0" windowWidth="21570" windowHeight="7380" firstSheet="1" activeTab="1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5'!$A$1:$AK$114</definedName>
    <definedName name="_xlnm.Print_Area" localSheetId="7">'стр. 6'!$A$1:$AE$97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O42" i="16" l="1"/>
  <c r="AO36" i="16"/>
  <c r="AO14" i="16"/>
  <c r="AO23" i="16"/>
  <c r="AO33" i="12"/>
  <c r="AO31" i="12"/>
  <c r="AO37" i="17" l="1"/>
  <c r="AO39" i="17" s="1"/>
  <c r="AO33" i="17"/>
  <c r="AO20" i="17"/>
  <c r="AO16" i="17"/>
  <c r="AO22" i="17" s="1"/>
  <c r="AO87" i="12"/>
  <c r="AO80" i="12"/>
  <c r="AO89" i="12" s="1"/>
  <c r="AO59" i="12"/>
  <c r="AO52" i="12"/>
  <c r="AO61" i="12" s="1"/>
  <c r="AO24" i="12"/>
  <c r="AN24" i="12" l="1"/>
  <c r="AN42" i="16" l="1"/>
  <c r="AN36" i="16"/>
  <c r="AN23" i="16"/>
  <c r="AN14" i="16"/>
  <c r="AN37" i="17" l="1"/>
  <c r="AN33" i="17"/>
  <c r="AN39" i="17" s="1"/>
  <c r="AN20" i="17"/>
  <c r="AN16" i="17"/>
  <c r="AN22" i="17" s="1"/>
  <c r="AN87" i="12"/>
  <c r="AN89" i="12" s="1"/>
  <c r="AN80" i="12"/>
  <c r="AN61" i="12"/>
  <c r="AN59" i="12"/>
  <c r="AN52" i="12"/>
  <c r="AN31" i="12"/>
  <c r="AN33" i="12" s="1"/>
  <c r="AM31" i="12"/>
  <c r="AL24" i="16" l="1"/>
  <c r="AJ23" i="16"/>
  <c r="AI23" i="16"/>
  <c r="AH23" i="16"/>
  <c r="AL22" i="16"/>
  <c r="AL21" i="16"/>
  <c r="AL20" i="16"/>
  <c r="AL19" i="16"/>
  <c r="AM37" i="17" l="1"/>
  <c r="AM33" i="17"/>
  <c r="AM39" i="17" s="1"/>
  <c r="AL74" i="12"/>
  <c r="AG74" i="12"/>
  <c r="AB74" i="12"/>
  <c r="W74" i="12"/>
  <c r="M74" i="12"/>
  <c r="AL46" i="12"/>
  <c r="AG46" i="12"/>
  <c r="AB46" i="12"/>
  <c r="W46" i="12"/>
  <c r="R46" i="12"/>
  <c r="M46" i="12"/>
  <c r="H46" i="12"/>
  <c r="AL18" i="12" l="1"/>
  <c r="AG18" i="12"/>
  <c r="AB18" i="12"/>
  <c r="W18" i="12"/>
  <c r="R18" i="12"/>
  <c r="M18" i="12"/>
  <c r="H18" i="12"/>
  <c r="AM20" i="17" l="1"/>
  <c r="AM15" i="17"/>
  <c r="AM14" i="17"/>
  <c r="AM16" i="17" s="1"/>
  <c r="AM22" i="17" s="1"/>
  <c r="AM42" i="16"/>
  <c r="AM36" i="16"/>
  <c r="AM23" i="16"/>
  <c r="AM14" i="16" l="1"/>
  <c r="AL15" i="16"/>
  <c r="AM87" i="12"/>
  <c r="AM80" i="12"/>
  <c r="AM89" i="12" s="1"/>
  <c r="AM59" i="12"/>
  <c r="AM52" i="12"/>
  <c r="AM61" i="12" s="1"/>
  <c r="AM24" i="12"/>
  <c r="AM33" i="12" s="1"/>
  <c r="AL37" i="17" l="1"/>
  <c r="AL36" i="17"/>
  <c r="AL35" i="17"/>
  <c r="AL32" i="17"/>
  <c r="AL31" i="17"/>
  <c r="AL30" i="17"/>
  <c r="AL29" i="17"/>
  <c r="AL20" i="17"/>
  <c r="AL19" i="17"/>
  <c r="AL18" i="17"/>
  <c r="AK20" i="17"/>
  <c r="AL15" i="17"/>
  <c r="AL14" i="17"/>
  <c r="AL13" i="17"/>
  <c r="AL12" i="17"/>
  <c r="AK16" i="17"/>
  <c r="AK22" i="17" s="1"/>
  <c r="AL41" i="16"/>
  <c r="AL40" i="16"/>
  <c r="AK42" i="16"/>
  <c r="AL35" i="16"/>
  <c r="AL34" i="16"/>
  <c r="AK36" i="16"/>
  <c r="AJ36" i="16"/>
  <c r="AK14" i="16"/>
  <c r="AK23" i="16" s="1"/>
  <c r="AL23" i="16" s="1"/>
  <c r="AJ14" i="16"/>
  <c r="AL13" i="16"/>
  <c r="AL12" i="16"/>
  <c r="AL11" i="16"/>
  <c r="AL10" i="16"/>
  <c r="AL14" i="16" s="1"/>
  <c r="AL84" i="12"/>
  <c r="AL85" i="12"/>
  <c r="AL83" i="12"/>
  <c r="AL78" i="12"/>
  <c r="AL77" i="12"/>
  <c r="AL76" i="12"/>
  <c r="AL75" i="12"/>
  <c r="AL73" i="12"/>
  <c r="AL72" i="12"/>
  <c r="AL71" i="12"/>
  <c r="AL70" i="12"/>
  <c r="AL69" i="12"/>
  <c r="AK87" i="12"/>
  <c r="AK80" i="12"/>
  <c r="AK89" i="12" s="1"/>
  <c r="AL56" i="12"/>
  <c r="AL57" i="12"/>
  <c r="AL55" i="12"/>
  <c r="AL50" i="12"/>
  <c r="AL49" i="12"/>
  <c r="AL48" i="12"/>
  <c r="AL47" i="12"/>
  <c r="AL45" i="12"/>
  <c r="AL44" i="12"/>
  <c r="AL43" i="12"/>
  <c r="AL42" i="12"/>
  <c r="AL41" i="12"/>
  <c r="AK59" i="12"/>
  <c r="AK52" i="12"/>
  <c r="AL28" i="12"/>
  <c r="AL29" i="12"/>
  <c r="AL27" i="12"/>
  <c r="AL22" i="12"/>
  <c r="AL21" i="12"/>
  <c r="AL20" i="12"/>
  <c r="AL19" i="12"/>
  <c r="AL17" i="12"/>
  <c r="AL16" i="12"/>
  <c r="AL15" i="12"/>
  <c r="AL14" i="12"/>
  <c r="AL13" i="12"/>
  <c r="AK24" i="12"/>
  <c r="AK31" i="12"/>
  <c r="AL33" i="17" l="1"/>
  <c r="AL39" i="17" s="1"/>
  <c r="AL16" i="17"/>
  <c r="AL22" i="17" s="1"/>
  <c r="AK33" i="12"/>
  <c r="AL31" i="12"/>
  <c r="AL59" i="12"/>
  <c r="AK61" i="12"/>
  <c r="AL87" i="12"/>
  <c r="AL24" i="12"/>
  <c r="AL33" i="12" s="1"/>
  <c r="AL52" i="12"/>
  <c r="AL80" i="12"/>
  <c r="AL89" i="12" s="1"/>
  <c r="AM82" i="19"/>
  <c r="AM67" i="19"/>
  <c r="AM26" i="19"/>
  <c r="AL61" i="12" l="1"/>
  <c r="AJ42" i="16"/>
  <c r="AJ37" i="17"/>
  <c r="AJ33" i="17"/>
  <c r="AJ39" i="17" s="1"/>
  <c r="AJ20" i="17"/>
  <c r="AJ16" i="17"/>
  <c r="AJ22" i="17" s="1"/>
  <c r="AJ87" i="12"/>
  <c r="AJ80" i="12"/>
  <c r="AJ59" i="12"/>
  <c r="AJ52" i="12"/>
  <c r="AJ61" i="12" s="1"/>
  <c r="AJ89" i="12" l="1"/>
  <c r="AJ31" i="12"/>
  <c r="AJ24" i="12"/>
  <c r="AJ33" i="12" l="1"/>
  <c r="AF111" i="21"/>
  <c r="AF114" i="21" s="1"/>
  <c r="X111" i="21"/>
  <c r="X114" i="21" s="1"/>
  <c r="S111" i="21"/>
  <c r="S114" i="21" s="1"/>
  <c r="N111" i="21"/>
  <c r="N114" i="21" s="1"/>
  <c r="I111" i="21"/>
  <c r="I114" i="21" s="1"/>
  <c r="AL107" i="21"/>
  <c r="AI107" i="21"/>
  <c r="AH107" i="21"/>
  <c r="AG107" i="21"/>
  <c r="AF107" i="21"/>
  <c r="AD107" i="21"/>
  <c r="AC107" i="21"/>
  <c r="AB107" i="21"/>
  <c r="AA107" i="21"/>
  <c r="Z107" i="21"/>
  <c r="Y107" i="21"/>
  <c r="X107" i="21"/>
  <c r="W107" i="21"/>
  <c r="V107" i="21"/>
  <c r="U107" i="21"/>
  <c r="T107" i="21"/>
  <c r="S107" i="21"/>
  <c r="R107" i="21"/>
  <c r="Q107" i="21"/>
  <c r="P107" i="21"/>
  <c r="O107" i="21"/>
  <c r="N107" i="21"/>
  <c r="M107" i="21"/>
  <c r="L107" i="21"/>
  <c r="K107" i="21"/>
  <c r="J107" i="21"/>
  <c r="I107" i="21"/>
  <c r="H107" i="21"/>
  <c r="G107" i="21"/>
  <c r="F107" i="21"/>
  <c r="AL92" i="21"/>
  <c r="AI92" i="21"/>
  <c r="AH92" i="21"/>
  <c r="AG92" i="21"/>
  <c r="AF92" i="21"/>
  <c r="AD92" i="21"/>
  <c r="AC92" i="21"/>
  <c r="AB92" i="21"/>
  <c r="AA92" i="21"/>
  <c r="Z92" i="21"/>
  <c r="Y92" i="21"/>
  <c r="X92" i="21"/>
  <c r="W92" i="21"/>
  <c r="V92" i="21"/>
  <c r="U92" i="21"/>
  <c r="T92" i="21"/>
  <c r="S92" i="21"/>
  <c r="R92" i="21"/>
  <c r="Q92" i="21"/>
  <c r="P92" i="21"/>
  <c r="O92" i="21"/>
  <c r="N92" i="21"/>
  <c r="M92" i="21"/>
  <c r="L92" i="21"/>
  <c r="K92" i="21"/>
  <c r="J92" i="21"/>
  <c r="I92" i="21"/>
  <c r="H92" i="21"/>
  <c r="G92" i="21"/>
  <c r="F92" i="21"/>
  <c r="AF61" i="21"/>
  <c r="AF68" i="21" s="1"/>
  <c r="X61" i="21"/>
  <c r="X68" i="21" s="1"/>
  <c r="S61" i="21"/>
  <c r="S68" i="21" s="1"/>
  <c r="N61" i="21"/>
  <c r="N68" i="21" s="1"/>
  <c r="I61" i="21"/>
  <c r="I68" i="21" s="1"/>
  <c r="AK51" i="21"/>
  <c r="AJ51" i="21"/>
  <c r="AE51" i="21"/>
  <c r="I51" i="21"/>
  <c r="AN14" i="21"/>
  <c r="AL14" i="21"/>
  <c r="AL51" i="21" s="1"/>
  <c r="AL61" i="21" s="1"/>
  <c r="AL68" i="21" s="1"/>
  <c r="AI14" i="21"/>
  <c r="AI51" i="21" s="1"/>
  <c r="AI61" i="21" s="1"/>
  <c r="AI68" i="21" s="1"/>
  <c r="AH14" i="21"/>
  <c r="AH51" i="21" s="1"/>
  <c r="AH61" i="21" s="1"/>
  <c r="AH68" i="21" s="1"/>
  <c r="AH111" i="21" s="1"/>
  <c r="AH114" i="21" s="1"/>
  <c r="AG14" i="21"/>
  <c r="AG51" i="21" s="1"/>
  <c r="AG61" i="21" s="1"/>
  <c r="AG68" i="21" s="1"/>
  <c r="AG111" i="21" s="1"/>
  <c r="AG114" i="21" s="1"/>
  <c r="AF14" i="21"/>
  <c r="AF51" i="21" s="1"/>
  <c r="AD14" i="21"/>
  <c r="AD51" i="21" s="1"/>
  <c r="AD61" i="21" s="1"/>
  <c r="AD68" i="21" s="1"/>
  <c r="AC14" i="21"/>
  <c r="AC51" i="21" s="1"/>
  <c r="AC61" i="21" s="1"/>
  <c r="AC68" i="21" s="1"/>
  <c r="AC111" i="21" s="1"/>
  <c r="AB14" i="21"/>
  <c r="AB51" i="21" s="1"/>
  <c r="AB61" i="21" s="1"/>
  <c r="AB68" i="21" s="1"/>
  <c r="AB111" i="21" s="1"/>
  <c r="AB114" i="21" s="1"/>
  <c r="AA14" i="21"/>
  <c r="AA51" i="21" s="1"/>
  <c r="AA61" i="21" s="1"/>
  <c r="AA68" i="21" s="1"/>
  <c r="Z14" i="21"/>
  <c r="Z51" i="21" s="1"/>
  <c r="Z61" i="21" s="1"/>
  <c r="Z68" i="21" s="1"/>
  <c r="Y14" i="21"/>
  <c r="Y51" i="21" s="1"/>
  <c r="Y61" i="21" s="1"/>
  <c r="Y68" i="21" s="1"/>
  <c r="Y111" i="21" s="1"/>
  <c r="Y114" i="21" s="1"/>
  <c r="X14" i="21"/>
  <c r="X51" i="21" s="1"/>
  <c r="W14" i="21"/>
  <c r="W51" i="21" s="1"/>
  <c r="W61" i="21" s="1"/>
  <c r="W68" i="21" s="1"/>
  <c r="W111" i="21" s="1"/>
  <c r="W114" i="21" s="1"/>
  <c r="V14" i="21"/>
  <c r="V51" i="21" s="1"/>
  <c r="V61" i="21" s="1"/>
  <c r="V68" i="21" s="1"/>
  <c r="U14" i="21"/>
  <c r="U51" i="21" s="1"/>
  <c r="U61" i="21" s="1"/>
  <c r="U68" i="21" s="1"/>
  <c r="U111" i="21" s="1"/>
  <c r="U114" i="21" s="1"/>
  <c r="T14" i="21"/>
  <c r="T51" i="21" s="1"/>
  <c r="T61" i="21" s="1"/>
  <c r="T68" i="21" s="1"/>
  <c r="T111" i="21" s="1"/>
  <c r="T114" i="21" s="1"/>
  <c r="S14" i="21"/>
  <c r="S51" i="21" s="1"/>
  <c r="R14" i="21"/>
  <c r="R51" i="21" s="1"/>
  <c r="R61" i="21" s="1"/>
  <c r="R68" i="21" s="1"/>
  <c r="Q14" i="21"/>
  <c r="Q51" i="21" s="1"/>
  <c r="Q61" i="21" s="1"/>
  <c r="Q68" i="21" s="1"/>
  <c r="Q111" i="21" s="1"/>
  <c r="Q114" i="21" s="1"/>
  <c r="P14" i="21"/>
  <c r="P51" i="21" s="1"/>
  <c r="P61" i="21" s="1"/>
  <c r="P68" i="21" s="1"/>
  <c r="P111" i="21" s="1"/>
  <c r="P114" i="21" s="1"/>
  <c r="O14" i="21"/>
  <c r="O51" i="21" s="1"/>
  <c r="O61" i="21" s="1"/>
  <c r="O68" i="21" s="1"/>
  <c r="O111" i="21" s="1"/>
  <c r="O114" i="21" s="1"/>
  <c r="N14" i="21"/>
  <c r="N51" i="21" s="1"/>
  <c r="M14" i="21"/>
  <c r="M51" i="21" s="1"/>
  <c r="M61" i="21" s="1"/>
  <c r="M68" i="21" s="1"/>
  <c r="M111" i="21" s="1"/>
  <c r="M114" i="21" s="1"/>
  <c r="L14" i="21"/>
  <c r="L51" i="21" s="1"/>
  <c r="L61" i="21" s="1"/>
  <c r="L68" i="21" s="1"/>
  <c r="L111" i="21" s="1"/>
  <c r="L114" i="21" s="1"/>
  <c r="K14" i="21"/>
  <c r="K51" i="21" s="1"/>
  <c r="K61" i="21" s="1"/>
  <c r="K68" i="21" s="1"/>
  <c r="J14" i="21"/>
  <c r="J51" i="21" s="1"/>
  <c r="J61" i="21" s="1"/>
  <c r="J68" i="21" s="1"/>
  <c r="I14" i="21"/>
  <c r="H14" i="21"/>
  <c r="H51" i="21" s="1"/>
  <c r="H61" i="21" s="1"/>
  <c r="H68" i="21" s="1"/>
  <c r="H111" i="21" s="1"/>
  <c r="H114" i="21" s="1"/>
  <c r="G14" i="21"/>
  <c r="G51" i="21" s="1"/>
  <c r="G61" i="21" s="1"/>
  <c r="G68" i="21" s="1"/>
  <c r="G111" i="21" s="1"/>
  <c r="G114" i="21" s="1"/>
  <c r="F14" i="21"/>
  <c r="F51" i="21" s="1"/>
  <c r="F61" i="21" s="1"/>
  <c r="F68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4" i="19"/>
  <c r="AL82" i="19"/>
  <c r="AK82" i="19"/>
  <c r="AI82" i="19"/>
  <c r="AJ82" i="19" s="1"/>
  <c r="AH82" i="19"/>
  <c r="AF82" i="19"/>
  <c r="AD82" i="19"/>
  <c r="AE82" i="19" s="1"/>
  <c r="AC82" i="19"/>
  <c r="AB82" i="19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J81" i="19"/>
  <c r="AE81" i="19"/>
  <c r="AJ80" i="19"/>
  <c r="AE80" i="19"/>
  <c r="AE79" i="19"/>
  <c r="AE78" i="19"/>
  <c r="AE77" i="19"/>
  <c r="AJ76" i="19"/>
  <c r="AE76" i="19"/>
  <c r="AE75" i="19"/>
  <c r="AJ74" i="19"/>
  <c r="AE74" i="19"/>
  <c r="AJ73" i="19"/>
  <c r="AE73" i="19"/>
  <c r="AJ72" i="19"/>
  <c r="AE72" i="19"/>
  <c r="AJ71" i="19"/>
  <c r="AE71" i="19"/>
  <c r="AJ70" i="19"/>
  <c r="AE70" i="19"/>
  <c r="AL67" i="19"/>
  <c r="AK67" i="19"/>
  <c r="AI67" i="19"/>
  <c r="AI85" i="19" s="1"/>
  <c r="AJ85" i="19" s="1"/>
  <c r="AH67" i="19"/>
  <c r="AF67" i="19"/>
  <c r="AD67" i="19"/>
  <c r="AD85" i="19" s="1"/>
  <c r="AE85" i="19" s="1"/>
  <c r="AC67" i="19"/>
  <c r="AC85" i="19" s="1"/>
  <c r="AB67" i="19"/>
  <c r="X67" i="19"/>
  <c r="W67" i="19"/>
  <c r="V67" i="19"/>
  <c r="V85" i="19" s="1"/>
  <c r="U67" i="19"/>
  <c r="U85" i="19" s="1"/>
  <c r="T67" i="19"/>
  <c r="T85" i="19" s="1"/>
  <c r="S67" i="19"/>
  <c r="S85" i="19" s="1"/>
  <c r="R67" i="19"/>
  <c r="Q67" i="19"/>
  <c r="Q85" i="19" s="1"/>
  <c r="P67" i="19"/>
  <c r="P85" i="19" s="1"/>
  <c r="O67" i="19"/>
  <c r="N67" i="19"/>
  <c r="M67" i="19"/>
  <c r="M85" i="19" s="1"/>
  <c r="L67" i="19"/>
  <c r="L85" i="19" s="1"/>
  <c r="K67" i="19"/>
  <c r="K85" i="19" s="1"/>
  <c r="J67" i="19"/>
  <c r="I67" i="19"/>
  <c r="I85" i="19" s="1"/>
  <c r="H67" i="19"/>
  <c r="H85" i="19" s="1"/>
  <c r="G67" i="19"/>
  <c r="F67" i="19"/>
  <c r="AJ66" i="19"/>
  <c r="AE66" i="19"/>
  <c r="AJ65" i="19"/>
  <c r="AE65" i="19"/>
  <c r="AE64" i="19"/>
  <c r="AE63" i="19"/>
  <c r="AE62" i="19"/>
  <c r="AJ61" i="19"/>
  <c r="AE61" i="19"/>
  <c r="AE60" i="19"/>
  <c r="AJ59" i="19"/>
  <c r="AE59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T86" i="19" s="1"/>
  <c r="S51" i="19"/>
  <c r="S54" i="19" s="1"/>
  <c r="R51" i="19"/>
  <c r="R54" i="19" s="1"/>
  <c r="Q51" i="19"/>
  <c r="Q54" i="19" s="1"/>
  <c r="Q86" i="19" s="1"/>
  <c r="P51" i="19"/>
  <c r="P54" i="19" s="1"/>
  <c r="P86" i="19" s="1"/>
  <c r="O51" i="19"/>
  <c r="O54" i="19" s="1"/>
  <c r="N51" i="19"/>
  <c r="N54" i="19" s="1"/>
  <c r="M51" i="19"/>
  <c r="M54" i="19" s="1"/>
  <c r="L51" i="19"/>
  <c r="L54" i="19" s="1"/>
  <c r="L86" i="19" s="1"/>
  <c r="K51" i="19"/>
  <c r="K54" i="19" s="1"/>
  <c r="J51" i="19"/>
  <c r="J54" i="19" s="1"/>
  <c r="I51" i="19"/>
  <c r="I54" i="19" s="1"/>
  <c r="I86" i="19" s="1"/>
  <c r="H51" i="19"/>
  <c r="H54" i="19" s="1"/>
  <c r="H86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AK38" i="19" l="1"/>
  <c r="AK41" i="19" s="1"/>
  <c r="AK42" i="19" s="1"/>
  <c r="AL34" i="19"/>
  <c r="P36" i="20"/>
  <c r="P39" i="20" s="1"/>
  <c r="P43" i="20" s="1"/>
  <c r="AC42" i="19"/>
  <c r="N85" i="19"/>
  <c r="K36" i="20"/>
  <c r="K39" i="20" s="1"/>
  <c r="K43" i="20" s="1"/>
  <c r="G85" i="19"/>
  <c r="G86" i="19" s="1"/>
  <c r="O85" i="19"/>
  <c r="O86" i="19" s="1"/>
  <c r="W85" i="19"/>
  <c r="W86" i="19" s="1"/>
  <c r="L36" i="20"/>
  <c r="L39" i="20" s="1"/>
  <c r="J111" i="21"/>
  <c r="J114" i="21" s="1"/>
  <c r="R111" i="21"/>
  <c r="R114" i="21" s="1"/>
  <c r="Z111" i="21"/>
  <c r="Z114" i="21" s="1"/>
  <c r="AI111" i="21"/>
  <c r="AI114" i="21" s="1"/>
  <c r="F85" i="19"/>
  <c r="F86" i="19" s="1"/>
  <c r="AB42" i="19"/>
  <c r="X85" i="19"/>
  <c r="M36" i="20"/>
  <c r="K111" i="21"/>
  <c r="K114" i="21" s="1"/>
  <c r="AA111" i="21"/>
  <c r="AA114" i="21" s="1"/>
  <c r="AL111" i="21"/>
  <c r="AL114" i="21" s="1"/>
  <c r="M86" i="19"/>
  <c r="U86" i="19"/>
  <c r="J85" i="19"/>
  <c r="J86" i="19" s="1"/>
  <c r="R85" i="19"/>
  <c r="R86" i="19" s="1"/>
  <c r="F36" i="20"/>
  <c r="F39" i="20" s="1"/>
  <c r="F43" i="20" s="1"/>
  <c r="J36" i="20"/>
  <c r="J39" i="20" s="1"/>
  <c r="AB85" i="19"/>
  <c r="AF42" i="19"/>
  <c r="N86" i="19"/>
  <c r="V86" i="19"/>
  <c r="G36" i="20"/>
  <c r="G39" i="20" s="1"/>
  <c r="G43" i="20" s="1"/>
  <c r="F111" i="21"/>
  <c r="F114" i="21" s="1"/>
  <c r="V111" i="21"/>
  <c r="V114" i="21" s="1"/>
  <c r="AD111" i="21"/>
  <c r="AD114" i="21" s="1"/>
  <c r="AF85" i="19"/>
  <c r="AF86" i="19" s="1"/>
  <c r="H36" i="20"/>
  <c r="H39" i="20" s="1"/>
  <c r="H43" i="20" s="1"/>
  <c r="AI42" i="19"/>
  <c r="AJ42" i="19" s="1"/>
  <c r="AJ41" i="19"/>
  <c r="AE54" i="19"/>
  <c r="AD86" i="19"/>
  <c r="AE86" i="19" s="1"/>
  <c r="K86" i="19"/>
  <c r="S86" i="19"/>
  <c r="AA86" i="19"/>
  <c r="AC86" i="19"/>
  <c r="AB86" i="19"/>
  <c r="AI54" i="19"/>
  <c r="AE67" i="19"/>
  <c r="AJ38" i="19"/>
  <c r="AE51" i="19"/>
  <c r="AD41" i="19"/>
  <c r="AJ67" i="19"/>
  <c r="AI52" i="12"/>
  <c r="AI59" i="12"/>
  <c r="AI61" i="12" l="1"/>
  <c r="AM34" i="19"/>
  <c r="AL38" i="19"/>
  <c r="AL41" i="19" s="1"/>
  <c r="AL42" i="19" s="1"/>
  <c r="AE41" i="19"/>
  <c r="AD42" i="19"/>
  <c r="AE42" i="19" s="1"/>
  <c r="AI86" i="19"/>
  <c r="AJ86" i="19" s="1"/>
  <c r="AJ54" i="19"/>
  <c r="AI37" i="17"/>
  <c r="AI33" i="17"/>
  <c r="AI20" i="17"/>
  <c r="AI22" i="17" s="1"/>
  <c r="AI16" i="17"/>
  <c r="AI42" i="16"/>
  <c r="AI36" i="16"/>
  <c r="AI14" i="16"/>
  <c r="AN34" i="19" l="1"/>
  <c r="AO34" i="19" s="1"/>
  <c r="AP34" i="19" s="1"/>
  <c r="AQ34" i="19" s="1"/>
  <c r="AR34" i="19" s="1"/>
  <c r="AM38" i="19"/>
  <c r="AM41" i="19" s="1"/>
  <c r="AM42" i="19" s="1"/>
  <c r="AI39" i="17"/>
  <c r="AI87" i="12"/>
  <c r="AI80" i="12"/>
  <c r="AI31" i="12"/>
  <c r="AI24" i="12"/>
  <c r="AI33" i="12" s="1"/>
  <c r="AI89" i="12" l="1"/>
  <c r="AH37" i="17"/>
  <c r="AH33" i="17"/>
  <c r="AH39" i="17" s="1"/>
  <c r="AH20" i="17"/>
  <c r="AH16" i="17"/>
  <c r="AH22" i="17" s="1"/>
  <c r="AH42" i="16"/>
  <c r="AL42" i="16" s="1"/>
  <c r="AH36" i="16"/>
  <c r="AL36" i="16" s="1"/>
  <c r="AH14" i="16"/>
  <c r="AH87" i="12"/>
  <c r="AH80" i="12"/>
  <c r="AH89" i="12" s="1"/>
  <c r="AH59" i="12"/>
  <c r="AH52" i="12"/>
  <c r="AH31" i="12"/>
  <c r="AH33" i="12" s="1"/>
  <c r="AH24" i="12"/>
  <c r="AH61" i="12" l="1"/>
  <c r="AG30" i="17"/>
  <c r="AG36" i="17"/>
  <c r="AG35" i="17"/>
  <c r="AG32" i="17"/>
  <c r="AG31" i="17"/>
  <c r="AG29" i="17"/>
  <c r="AG19" i="17"/>
  <c r="AG18" i="17"/>
  <c r="AG15" i="17"/>
  <c r="AG14" i="17"/>
  <c r="AG13" i="17"/>
  <c r="AG12" i="17"/>
  <c r="AF37" i="17"/>
  <c r="AF33" i="17"/>
  <c r="AF20" i="17"/>
  <c r="AF16" i="17"/>
  <c r="AF23" i="16"/>
  <c r="AF14" i="16"/>
  <c r="AG41" i="16"/>
  <c r="AG40" i="16"/>
  <c r="AG35" i="16"/>
  <c r="AG34" i="16"/>
  <c r="AG24" i="16"/>
  <c r="AG22" i="16"/>
  <c r="AG21" i="16"/>
  <c r="AG20" i="16"/>
  <c r="AG15" i="16"/>
  <c r="AG13" i="16"/>
  <c r="AG12" i="16"/>
  <c r="AG11" i="16"/>
  <c r="AG10" i="16"/>
  <c r="AF42" i="16"/>
  <c r="AF36" i="16"/>
  <c r="AB78" i="12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AG78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AE80" i="12"/>
  <c r="AF80" i="12"/>
  <c r="AG5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AE52" i="12"/>
  <c r="AF52" i="12"/>
  <c r="AG2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E24" i="12"/>
  <c r="AF24" i="12"/>
  <c r="AG84" i="12"/>
  <c r="AG85" i="12"/>
  <c r="AG83" i="12"/>
  <c r="AG77" i="12"/>
  <c r="AG76" i="12"/>
  <c r="AG75" i="12"/>
  <c r="AG73" i="12"/>
  <c r="AG72" i="12"/>
  <c r="AG71" i="12"/>
  <c r="AG70" i="12"/>
  <c r="AG69" i="12"/>
  <c r="AG56" i="12"/>
  <c r="AG57" i="12"/>
  <c r="AG55" i="12"/>
  <c r="AG49" i="12"/>
  <c r="AG48" i="12"/>
  <c r="AG47" i="12"/>
  <c r="AG45" i="12"/>
  <c r="AG44" i="12"/>
  <c r="AG43" i="12"/>
  <c r="AG42" i="12"/>
  <c r="AG41" i="12"/>
  <c r="AG28" i="12"/>
  <c r="AG29" i="12"/>
  <c r="AG27" i="12"/>
  <c r="AG21" i="12"/>
  <c r="AG20" i="12"/>
  <c r="AG19" i="12"/>
  <c r="AG17" i="12"/>
  <c r="AG16" i="12"/>
  <c r="AG14" i="12"/>
  <c r="AG13" i="12"/>
  <c r="AF87" i="12"/>
  <c r="AF59" i="12"/>
  <c r="AF31" i="12"/>
  <c r="AG52" i="12" l="1"/>
  <c r="AG87" i="12"/>
  <c r="AF39" i="17"/>
  <c r="AG37" i="17"/>
  <c r="AG33" i="17"/>
  <c r="AG20" i="17"/>
  <c r="AG16" i="17"/>
  <c r="AG22" i="17" s="1"/>
  <c r="AF22" i="17"/>
  <c r="AG19" i="16"/>
  <c r="AG80" i="12"/>
  <c r="AG89" i="12" s="1"/>
  <c r="AF89" i="12"/>
  <c r="AF61" i="12"/>
  <c r="AG59" i="12"/>
  <c r="AF33" i="12"/>
  <c r="AG31" i="12"/>
  <c r="AG15" i="12"/>
  <c r="AG24" i="12" s="1"/>
  <c r="AG61" i="12" l="1"/>
  <c r="AG39" i="17"/>
  <c r="AG33" i="12"/>
  <c r="AE37" i="17" l="1"/>
  <c r="AE33" i="17"/>
  <c r="AE20" i="17"/>
  <c r="AE16" i="17"/>
  <c r="AE22" i="17" s="1"/>
  <c r="AE42" i="16"/>
  <c r="AE36" i="16"/>
  <c r="AE23" i="16"/>
  <c r="AE14" i="16"/>
  <c r="AE87" i="12"/>
  <c r="AE89" i="12" s="1"/>
  <c r="AE59" i="12"/>
  <c r="AE61" i="12" s="1"/>
  <c r="AE31" i="12"/>
  <c r="AE33" i="12" s="1"/>
  <c r="AE39" i="17" l="1"/>
  <c r="AC13" i="5" l="1"/>
  <c r="AC22" i="5" s="1"/>
  <c r="AC32" i="5" s="1"/>
  <c r="AC35" i="5" s="1"/>
  <c r="AC39" i="5" s="1"/>
  <c r="AD37" i="17" l="1"/>
  <c r="AD33" i="17"/>
  <c r="AD20" i="17"/>
  <c r="AD16" i="17"/>
  <c r="AD22" i="17" s="1"/>
  <c r="AD42" i="16"/>
  <c r="AD36" i="16"/>
  <c r="AD14" i="16"/>
  <c r="AD87" i="12"/>
  <c r="AD89" i="12" s="1"/>
  <c r="AD59" i="12"/>
  <c r="AD31" i="12"/>
  <c r="AD33" i="12"/>
  <c r="AD39" i="17" l="1"/>
  <c r="AD61" i="12"/>
  <c r="AC37" i="17"/>
  <c r="AC33" i="17"/>
  <c r="AC20" i="17"/>
  <c r="AC16" i="17"/>
  <c r="AC42" i="16"/>
  <c r="AG42" i="16" s="1"/>
  <c r="AC36" i="16"/>
  <c r="AG36" i="16" s="1"/>
  <c r="AC23" i="16"/>
  <c r="AG23" i="16" s="1"/>
  <c r="AC14" i="16"/>
  <c r="AG14" i="16" s="1"/>
  <c r="AC87" i="12"/>
  <c r="AC89" i="12" s="1"/>
  <c r="AC59" i="12"/>
  <c r="AC31" i="12"/>
  <c r="AC39" i="17" l="1"/>
  <c r="AC22" i="17"/>
  <c r="AC33" i="12"/>
  <c r="AC61" i="12"/>
  <c r="Z37" i="17" l="1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J22" i="17" l="1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A39" i="17"/>
  <c r="T39" i="17"/>
  <c r="H39" i="17"/>
  <c r="W22" i="17"/>
  <c r="X39" i="17"/>
  <c r="S39" i="17"/>
  <c r="U39" i="17"/>
  <c r="M39" i="17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AB39" i="17" l="1"/>
  <c r="W36" i="16"/>
  <c r="H14" i="16"/>
  <c r="R14" i="16"/>
  <c r="AB14" i="16"/>
  <c r="H23" i="16"/>
  <c r="R23" i="16"/>
  <c r="W42" i="16"/>
  <c r="M14" i="16"/>
  <c r="W14" i="16"/>
  <c r="M23" i="16"/>
  <c r="W23" i="16"/>
  <c r="AB23" i="16"/>
  <c r="AB36" i="16"/>
  <c r="X42" i="16"/>
  <c r="AB42" i="16" s="1"/>
  <c r="AA87" i="12" l="1"/>
  <c r="AA89" i="12" s="1"/>
  <c r="AB84" i="12"/>
  <c r="AB85" i="12"/>
  <c r="AB83" i="12"/>
  <c r="AB77" i="12"/>
  <c r="AB76" i="12"/>
  <c r="AB75" i="12"/>
  <c r="AB73" i="12"/>
  <c r="AB72" i="12"/>
  <c r="AB71" i="12"/>
  <c r="AB70" i="12"/>
  <c r="AB69" i="12"/>
  <c r="AA59" i="12"/>
  <c r="AB56" i="12"/>
  <c r="AB57" i="12"/>
  <c r="AB55" i="12"/>
  <c r="AB49" i="12"/>
  <c r="AB48" i="12"/>
  <c r="AB47" i="12"/>
  <c r="AB45" i="12"/>
  <c r="AB44" i="12"/>
  <c r="AB43" i="12"/>
  <c r="AB42" i="12"/>
  <c r="AB41" i="12"/>
  <c r="AA31" i="12"/>
  <c r="AB28" i="12"/>
  <c r="AB29" i="12"/>
  <c r="AB27" i="12"/>
  <c r="AB21" i="12"/>
  <c r="AB20" i="12"/>
  <c r="AB19" i="12"/>
  <c r="AB17" i="12"/>
  <c r="AB16" i="12"/>
  <c r="AB15" i="12"/>
  <c r="AB14" i="12"/>
  <c r="AB13" i="12"/>
  <c r="AB80" i="12" l="1"/>
  <c r="AB24" i="12"/>
  <c r="AB52" i="12"/>
  <c r="AB31" i="12"/>
  <c r="AB59" i="12"/>
  <c r="AA33" i="12"/>
  <c r="AA61" i="12"/>
  <c r="AB87" i="12"/>
  <c r="AB89" i="12" l="1"/>
  <c r="AB61" i="12"/>
  <c r="AB33" i="12"/>
  <c r="Z87" i="12"/>
  <c r="Z59" i="12"/>
  <c r="Z31" i="12"/>
  <c r="Z61" i="12" l="1"/>
  <c r="Z89" i="12"/>
  <c r="Z33" i="12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Y61" i="12" l="1"/>
  <c r="Y89" i="12"/>
  <c r="Y33" i="12"/>
  <c r="X87" i="12" l="1"/>
  <c r="X59" i="12"/>
  <c r="X31" i="12"/>
  <c r="X61" i="12" l="1"/>
  <c r="X89" i="12"/>
  <c r="X33" i="12"/>
  <c r="V87" i="12" l="1"/>
  <c r="U87" i="12"/>
  <c r="T87" i="12"/>
  <c r="S87" i="12"/>
  <c r="Q87" i="12"/>
  <c r="P87" i="12"/>
  <c r="O87" i="12"/>
  <c r="N87" i="12"/>
  <c r="N89" i="12" s="1"/>
  <c r="L87" i="12"/>
  <c r="K87" i="12"/>
  <c r="J87" i="12"/>
  <c r="I87" i="12"/>
  <c r="H87" i="12"/>
  <c r="G87" i="12"/>
  <c r="F87" i="12"/>
  <c r="E87" i="12"/>
  <c r="D87" i="12"/>
  <c r="W84" i="12"/>
  <c r="R84" i="12"/>
  <c r="M84" i="12"/>
  <c r="W85" i="12"/>
  <c r="R85" i="12"/>
  <c r="M85" i="12"/>
  <c r="W83" i="12"/>
  <c r="R83" i="12"/>
  <c r="M83" i="12"/>
  <c r="V89" i="12"/>
  <c r="S89" i="12"/>
  <c r="L89" i="12"/>
  <c r="G80" i="12"/>
  <c r="F80" i="12"/>
  <c r="E80" i="12"/>
  <c r="D80" i="12"/>
  <c r="D89" i="12" s="1"/>
  <c r="W77" i="12"/>
  <c r="M77" i="12"/>
  <c r="W76" i="12"/>
  <c r="M76" i="12"/>
  <c r="W75" i="12"/>
  <c r="M75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R69" i="12"/>
  <c r="M69" i="12"/>
  <c r="V59" i="12"/>
  <c r="V61" i="12" s="1"/>
  <c r="U59" i="12"/>
  <c r="T59" i="12"/>
  <c r="S59" i="12"/>
  <c r="Q59" i="12"/>
  <c r="P59" i="12"/>
  <c r="P61" i="12" s="1"/>
  <c r="O59" i="12"/>
  <c r="O61" i="12" s="1"/>
  <c r="N59" i="12"/>
  <c r="N61" i="12" s="1"/>
  <c r="L59" i="12"/>
  <c r="L61" i="12" s="1"/>
  <c r="K59" i="12"/>
  <c r="J59" i="12"/>
  <c r="I59" i="12"/>
  <c r="G59" i="12"/>
  <c r="F59" i="12"/>
  <c r="E59" i="12"/>
  <c r="D59" i="12"/>
  <c r="W56" i="12"/>
  <c r="R56" i="12"/>
  <c r="M56" i="12"/>
  <c r="H56" i="12"/>
  <c r="W57" i="12"/>
  <c r="R57" i="12"/>
  <c r="M57" i="12"/>
  <c r="H57" i="12"/>
  <c r="W55" i="12"/>
  <c r="R55" i="12"/>
  <c r="M55" i="12"/>
  <c r="H55" i="12"/>
  <c r="G52" i="12"/>
  <c r="F52" i="12"/>
  <c r="E52" i="12"/>
  <c r="D52" i="12"/>
  <c r="W49" i="12"/>
  <c r="R49" i="12"/>
  <c r="M49" i="12"/>
  <c r="H49" i="12"/>
  <c r="W48" i="12"/>
  <c r="R48" i="12"/>
  <c r="M48" i="12"/>
  <c r="H48" i="12"/>
  <c r="W47" i="12"/>
  <c r="R47" i="12"/>
  <c r="M47" i="12"/>
  <c r="H47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V33" i="12" s="1"/>
  <c r="U31" i="12"/>
  <c r="T31" i="12"/>
  <c r="S31" i="12"/>
  <c r="Q31" i="12"/>
  <c r="P31" i="12"/>
  <c r="P33" i="12" s="1"/>
  <c r="O31" i="12"/>
  <c r="N31" i="12"/>
  <c r="N33" i="12" s="1"/>
  <c r="L31" i="12"/>
  <c r="L33" i="12" s="1"/>
  <c r="K31" i="12"/>
  <c r="J31" i="12"/>
  <c r="I31" i="12"/>
  <c r="G31" i="12"/>
  <c r="F31" i="12"/>
  <c r="E31" i="12"/>
  <c r="D31" i="12"/>
  <c r="W28" i="12"/>
  <c r="R28" i="12"/>
  <c r="M28" i="12"/>
  <c r="H28" i="12"/>
  <c r="W29" i="12"/>
  <c r="R29" i="12"/>
  <c r="M29" i="12"/>
  <c r="H29" i="12"/>
  <c r="W27" i="12"/>
  <c r="R27" i="12"/>
  <c r="M27" i="12"/>
  <c r="H27" i="12"/>
  <c r="G24" i="12"/>
  <c r="F24" i="12"/>
  <c r="E24" i="12"/>
  <c r="D24" i="12"/>
  <c r="W21" i="12"/>
  <c r="R21" i="12"/>
  <c r="M21" i="12"/>
  <c r="H21" i="12"/>
  <c r="W20" i="12"/>
  <c r="R20" i="12"/>
  <c r="M20" i="12"/>
  <c r="H20" i="12"/>
  <c r="W19" i="12"/>
  <c r="R19" i="12"/>
  <c r="M19" i="12"/>
  <c r="H19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D61" i="12" l="1"/>
  <c r="D33" i="12"/>
  <c r="E61" i="12"/>
  <c r="R31" i="12"/>
  <c r="M59" i="12"/>
  <c r="F33" i="12"/>
  <c r="W80" i="12"/>
  <c r="R24" i="12"/>
  <c r="R33" i="12" s="1"/>
  <c r="F61" i="12"/>
  <c r="M80" i="12"/>
  <c r="R80" i="12"/>
  <c r="H52" i="12"/>
  <c r="M52" i="12"/>
  <c r="M61" i="12" s="1"/>
  <c r="R52" i="12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R61" i="12" l="1"/>
  <c r="W61" i="12"/>
  <c r="H61" i="12"/>
  <c r="H33" i="12"/>
  <c r="W33" i="12"/>
  <c r="M33" i="12"/>
  <c r="M89" i="12"/>
  <c r="W89" i="12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<sst xmlns="http://schemas.openxmlformats.org/spreadsheetml/2006/main" count="1478" uniqueCount="407">
  <si>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</si>
  <si>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</si>
  <si>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</si>
  <si>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</si>
  <si>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</si>
  <si>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</si>
  <si>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</si>
  <si>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</si>
  <si>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</si>
  <si>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</si>
  <si>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</si>
  <si>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</si>
  <si>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</si>
  <si>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</si>
  <si>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</si>
  <si>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</si>
  <si>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</si>
  <si>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</si>
  <si>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</si>
  <si>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</si>
  <si>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</si>
  <si>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</si>
  <si>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</si>
  <si>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</si>
  <si>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</si>
  <si>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</si>
  <si>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</si>
  <si>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</si>
  <si>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</si>
  <si>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</si>
  <si>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</si>
  <si>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</si>
  <si>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</si>
  <si>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</si>
  <si>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</si>
  <si>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</si>
  <si>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</si>
  <si>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</si>
  <si>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</si>
  <si>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</si>
  <si>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</si>
  <si>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</si>
  <si>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</si>
  <si>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</si>
  <si>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</si>
  <si>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</si>
  <si>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</si>
  <si>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</si>
  <si>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</si>
  <si>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</si>
  <si>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</si>
  <si>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</si>
  <si>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</si>
  <si>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</si>
  <si>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</si>
  <si>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</si>
  <si>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</si>
  <si>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</si>
  <si>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</si>
  <si>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</si>
  <si>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</si>
  <si>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</si>
  <si>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</si>
  <si>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</si>
  <si>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</si>
  <si>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</si>
  <si>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</si>
  <si>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</si>
  <si>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</si>
  <si>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</si>
  <si>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</si>
  <si>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</si>
  <si>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</si>
  <si>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</si>
  <si>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</si>
  <si>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</si>
  <si>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</si>
  <si>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</si>
  <si>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</si>
  <si>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</si>
  <si>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</si>
  <si>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</si>
  <si>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</si>
  <si>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</si>
  <si>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</si>
  <si>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</si>
  <si>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</si>
  <si>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</si>
  <si>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</si>
  <si>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</si>
  <si>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</si>
  <si>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</si>
  <si>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</si>
  <si>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</si>
  <si>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</si>
  <si>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</si>
  <si>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</si>
  <si>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</si>
  <si>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</si>
  <si>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</si>
  <si>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</si>
  <si>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</si>
  <si>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</si>
  <si>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</si>
  <si>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</si>
  <si>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</si>
  <si>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</si>
  <si>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</si>
  <si>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</si>
  <si>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</si>
  <si>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</si>
  <si>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</si>
  <si>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</si>
  <si>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</si>
  <si>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</si>
  <si>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</si>
  <si>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</si>
  <si>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</si>
  <si>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</si>
  <si>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</si>
  <si>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</si>
  <si>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</si>
  <si>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</si>
  <si>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</si>
  <si>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</si>
  <si>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</si>
  <si>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</si>
  <si>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</si>
  <si>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</si>
  <si>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</si>
  <si>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</si>
  <si>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</si>
  <si>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</si>
  <si>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</si>
  <si>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</si>
  <si>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</si>
  <si>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</si>
  <si>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</si>
  <si>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</si>
  <si>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</si>
  <si>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</si>
  <si>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</si>
  <si>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</si>
  <si>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</si>
  <si>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</si>
  <si>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</si>
  <si>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</si>
  <si>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</si>
  <si>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</si>
  <si>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</si>
  <si>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</si>
  <si>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</si>
  <si>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</si>
  <si>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</si>
  <si>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</si>
  <si>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</si>
  <si>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</si>
  <si>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</si>
  <si>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</si>
  <si>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</si>
  <si>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</si>
  <si>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</si>
  <si>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</si>
  <si>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</si>
  <si>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</si>
  <si>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</si>
  <si>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</si>
  <si>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</si>
  <si>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</si>
  <si>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</si>
  <si>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</si>
  <si>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</si>
  <si>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</si>
  <si>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</si>
  <si>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</si>
  <si>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</si>
  <si>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</si>
  <si>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</si>
  <si>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</si>
  <si>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</si>
  <si>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</si>
  <si>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</si>
  <si>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</si>
  <si>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</si>
  <si>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</si>
  <si>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</si>
  <si>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</si>
  <si>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</si>
  <si>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</si>
  <si>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</si>
  <si>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</si>
  <si>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</si>
  <si>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</si>
  <si>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</si>
  <si>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</si>
  <si>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</si>
  <si>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</si>
  <si>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</si>
  <si>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</si>
  <si>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</si>
  <si>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</si>
  <si>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</si>
  <si>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</si>
  <si>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</si>
  <si>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</si>
  <si>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</si>
  <si>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</si>
  <si>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</si>
  <si>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</si>
  <si>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</si>
  <si>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</si>
  <si>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</si>
  <si>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</si>
  <si>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</si>
  <si>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</si>
  <si>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</si>
  <si>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</si>
  <si>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</si>
  <si>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</si>
  <si>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</si>
  <si>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</si>
  <si>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</si>
  <si>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</si>
  <si>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</si>
  <si>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</si>
  <si>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</si>
  <si>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</si>
  <si>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</si>
  <si>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</si>
  <si>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</si>
  <si>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</si>
  <si>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</si>
  <si>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</si>
  <si>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</si>
  <si>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</si>
  <si>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</si>
  <si>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</si>
  <si>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</si>
  <si>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</si>
  <si>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</si>
  <si>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</si>
  <si>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</si>
  <si>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</si>
  <si>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</si>
  <si>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</si>
  <si>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</si>
  <si>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</si>
  <si>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</si>
  <si>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</si>
  <si>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</si>
  <si>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</si>
  <si>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</si>
  <si>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</si>
  <si>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</si>
  <si>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</si>
  <si>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</si>
  <si>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</si>
  <si>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</si>
  <si>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</si>
  <si>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</si>
  <si>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</si>
  <si>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</si>
  <si>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</si>
  <si>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</si>
  <si>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</si>
  <si>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</si>
  <si>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</si>
  <si>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</si>
  <si>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</si>
  <si>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</si>
  <si>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</si>
  <si>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</si>
  <si>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</si>
  <si>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</si>
  <si>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</si>
  <si>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</si>
  <si>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</si>
  <si>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</si>
  <si>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</si>
  <si>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</si>
  <si>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</si>
  <si>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</si>
  <si>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</si>
  <si>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</si>
  <si>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</si>
  <si>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</si>
  <si>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</si>
  <si>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</si>
  <si>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</si>
  <si>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</si>
  <si>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</si>
  <si>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</si>
  <si>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</si>
  <si>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</si>
  <si>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</si>
  <si>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</si>
  <si>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</si>
  <si>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</si>
  <si>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</si>
  <si>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</si>
  <si>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</si>
  <si>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</si>
  <si>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</si>
  <si>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</si>
  <si>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</si>
  <si>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</si>
  <si>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</si>
  <si>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</si>
  <si>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</si>
  <si>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</si>
  <si>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</si>
  <si>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</si>
  <si>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</si>
  <si>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</si>
  <si>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</si>
  <si>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</si>
  <si>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</si>
  <si>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</si>
  <si>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</si>
  <si>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</si>
  <si>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</si>
  <si>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</si>
  <si>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</si>
  <si>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</si>
  <si>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</si>
  <si>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</si>
  <si>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</si>
  <si>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</si>
  <si>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</si>
  <si>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</si>
  <si>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</si>
  <si>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</si>
  <si>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</si>
  <si>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</si>
  <si>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</si>
  <si>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</si>
  <si>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</si>
  <si>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</si>
  <si>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</si>
  <si>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</si>
  <si>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</si>
  <si>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</si>
  <si>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</si>
  <si>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</si>
  <si>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</si>
  <si>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</si>
  <si>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</si>
  <si>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</si>
  <si>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</si>
  <si>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</si>
  <si>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</si>
  <si>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</si>
  <si>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</si>
  <si>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</si>
  <si>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</si>
  <si>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</si>
  <si>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</si>
  <si>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</si>
  <si>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</si>
  <si>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</si>
  <si>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</si>
  <si>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</si>
  <si>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</si>
  <si>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</si>
  <si>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</si>
  <si>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</si>
  <si>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</si>
  <si>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</si>
  <si>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</si>
  <si>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</si>
  <si>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</si>
  <si>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</si>
  <si>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</si>
  <si>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</si>
  <si>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</si>
  <si>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</si>
  <si>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</si>
  <si>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</si>
  <si>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</si>
  <si>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</si>
  <si>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</si>
  <si>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</si>
  <si>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</si>
  <si>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</si>
  <si>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30 Сентябрь 2021</t>
  </si>
  <si>
    <t>9М 2021</t>
  </si>
  <si>
    <t>4кв 2021</t>
  </si>
  <si>
    <t>31 Декабрь 2021</t>
  </si>
  <si>
    <t>12М 2021</t>
  </si>
  <si>
    <t>1кв 2022</t>
  </si>
  <si>
    <t>31 Март 2022</t>
  </si>
  <si>
    <t>3M 2022</t>
  </si>
  <si>
    <t>Приобретение долговых ценных бумаг</t>
  </si>
  <si>
    <t>ТОО "Амангельды Газ" (конденсат) (100%)</t>
  </si>
  <si>
    <t>ТОО "Амангельды Газ" (100%)</t>
  </si>
  <si>
    <t xml:space="preserve">млн барр. н.э.
</t>
  </si>
  <si>
    <t>млн тонн н.э.</t>
  </si>
  <si>
    <t>2кв 2022</t>
  </si>
  <si>
    <t>30 Июня 2022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</si>
  <si>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</si>
  <si>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6M 2022</t>
  </si>
  <si>
    <t>Ноябрь 2022</t>
  </si>
  <si>
    <t>3кв 2022</t>
  </si>
  <si>
    <t>30 Сентября 2022</t>
  </si>
  <si>
    <t>9M 2022</t>
  </si>
  <si>
    <t>Приобретение нот Национального банка</t>
  </si>
  <si>
    <t xml:space="preserve">Приобретение дочерней организации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</si>
</sst>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_-* #,##0.0\ _₽_-;\-* #,##0.0\ _₽_-;_-* &quot;-&quot;??\ _₽_-;_-@_-"/>
    <numFmt numFmtId="208" formatCode="_-* #,##0\ _₽_-;\-* #,##0\ _₽_-;_-* &quot;-&quot;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165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</cellStyleXfs>
  <cellXfs count="4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164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107" fillId="0" borderId="0" xfId="0" applyNumberFormat="1" applyFont="1"/>
    <xf numFmtId="204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0" fontId="107" fillId="71" borderId="34" xfId="0" applyFont="1" applyFill="1" applyBorder="1" applyAlignment="1">
      <alignment vertical="top" wrapText="1"/>
    </xf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43" fontId="5" fillId="0" borderId="0" xfId="0" applyNumberFormat="1" applyFont="1"/>
    <xf numFmtId="203" fontId="107" fillId="0" borderId="0" xfId="669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204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4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1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4" fontId="5" fillId="0" borderId="39" xfId="669" applyNumberFormat="1" applyFont="1" applyBorder="1"/>
    <xf numFmtId="204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4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4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43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9" fontId="107" fillId="0" borderId="35" xfId="670" applyFont="1" applyFill="1" applyBorder="1" applyAlignment="1">
      <alignment horizontal="right"/>
    </xf>
    <xf numFmtId="43" fontId="5" fillId="0" borderId="0" xfId="0" applyNumberFormat="1" applyFont="1" applyFill="1" applyBorder="1"/>
    <xf numFmtId="9" fontId="107" fillId="0" borderId="0" xfId="670" applyFont="1" applyFill="1" applyAlignment="1">
      <alignment horizontal="right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8" xfId="669" applyNumberFormat="1" applyFont="1" applyFill="1" applyBorder="1" applyAlignment="1">
      <alignment vertical="center"/>
    </xf>
    <xf numFmtId="184" fontId="107" fillId="0" borderId="48" xfId="669" applyNumberFormat="1" applyFont="1" applyFill="1" applyBorder="1" applyAlignment="1">
      <alignment vertical="center"/>
    </xf>
    <xf numFmtId="198" fontId="5" fillId="0" borderId="48" xfId="669" applyNumberFormat="1" applyFont="1" applyFill="1" applyBorder="1" applyAlignment="1">
      <alignment vertical="center"/>
    </xf>
    <xf numFmtId="184" fontId="5" fillId="0" borderId="48" xfId="669" applyNumberFormat="1" applyFont="1" applyFill="1" applyBorder="1" applyAlignment="1">
      <alignment vertical="center"/>
    </xf>
    <xf numFmtId="205" fontId="5" fillId="0" borderId="0" xfId="0" applyNumberFormat="1" applyFont="1" applyFill="1" applyBorder="1"/>
    <xf numFmtId="207" fontId="5" fillId="0" borderId="0" xfId="0" applyNumberFormat="1" applyFont="1" applyAlignment="1">
      <alignment horizontal="left" indent="1"/>
    </xf>
    <xf numFmtId="207" fontId="5" fillId="0" borderId="34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/>
    <xf numFmtId="207" fontId="5" fillId="0" borderId="37" xfId="0" applyNumberFormat="1" applyFont="1" applyFill="1" applyBorder="1" applyAlignment="1" applyProtection="1">
      <alignment horizontal="right" vertical="center"/>
    </xf>
    <xf numFmtId="0" fontId="5" fillId="0" borderId="48" xfId="0" applyFont="1" applyFill="1" applyBorder="1"/>
    <xf numFmtId="199" fontId="5" fillId="0" borderId="0" xfId="0" applyNumberFormat="1" applyFont="1" applyFill="1" applyAlignment="1"/>
    <xf numFmtId="205" fontId="107" fillId="0" borderId="0" xfId="0" applyNumberFormat="1" applyFont="1"/>
    <xf numFmtId="205" fontId="107" fillId="0" borderId="0" xfId="0" applyNumberFormat="1" applyFont="1" applyAlignment="1">
      <alignment horizontal="left" indent="1"/>
    </xf>
    <xf numFmtId="0" fontId="107" fillId="0" borderId="0" xfId="0" applyFont="1" applyAlignment="1">
      <alignment wrapText="1"/>
    </xf>
    <xf numFmtId="203" fontId="107" fillId="0" borderId="34" xfId="669" applyNumberFormat="1" applyFont="1" applyBorder="1" applyAlignment="1">
      <alignment horizontal="right"/>
    </xf>
    <xf numFmtId="203" fontId="5" fillId="0" borderId="34" xfId="0" applyNumberFormat="1" applyFont="1" applyFill="1" applyBorder="1"/>
    <xf numFmtId="203" fontId="107" fillId="0" borderId="0" xfId="669" applyNumberFormat="1" applyFont="1" applyFill="1" applyAlignment="1">
      <alignment horizontal="right"/>
    </xf>
    <xf numFmtId="203" fontId="107" fillId="0" borderId="34" xfId="0" applyNumberFormat="1" applyFont="1" applyFill="1" applyBorder="1"/>
    <xf numFmtId="208" fontId="5" fillId="0" borderId="0" xfId="0" applyNumberFormat="1" applyFont="1"/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205" fontId="5" fillId="0" borderId="0" xfId="0" applyNumberFormat="1" applyFont="1" applyFill="1"/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4" xr:uid="{00000000-0005-0000-0000-000081010000}"/>
    <cellStyle name="Comma [0] 5 2" xfId="671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5" xr:uid="{00000000-0005-0000-0000-000085010000}"/>
    <cellStyle name="Comma 11" xfId="388" xr:uid="{00000000-0005-0000-0000-000086010000}"/>
    <cellStyle name="Comma 11 2" xfId="716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7" xr:uid="{00000000-0005-0000-0000-00008B010000}"/>
    <cellStyle name="Comma 15" xfId="392" xr:uid="{00000000-0005-0000-0000-00008C010000}"/>
    <cellStyle name="Comma 15 2" xfId="718" xr:uid="{00000000-0005-0000-0000-00008D010000}"/>
    <cellStyle name="Comma 16" xfId="393" xr:uid="{00000000-0005-0000-0000-00008E010000}"/>
    <cellStyle name="Comma 2" xfId="394" xr:uid="{00000000-0005-0000-0000-00008F010000}"/>
    <cellStyle name="Comma 2 14" xfId="744" xr:uid="{00000000-0005-0000-0000-000090010000}"/>
    <cellStyle name="Comma 2 2" xfId="395" xr:uid="{00000000-0005-0000-0000-000091010000}"/>
    <cellStyle name="Comma 2 2 2" xfId="720" xr:uid="{00000000-0005-0000-0000-000092010000}"/>
    <cellStyle name="Comma 2 3" xfId="719" xr:uid="{00000000-0005-0000-0000-000093010000}"/>
    <cellStyle name="Comma 3" xfId="396" xr:uid="{00000000-0005-0000-0000-000094010000}"/>
    <cellStyle name="Comma 3 2" xfId="397" xr:uid="{00000000-0005-0000-0000-000095010000}"/>
    <cellStyle name="Comma 3 2 2" xfId="722" xr:uid="{00000000-0005-0000-0000-000096010000}"/>
    <cellStyle name="Comma 3 3" xfId="721" xr:uid="{00000000-0005-0000-0000-000097010000}"/>
    <cellStyle name="Comma 4" xfId="398" xr:uid="{00000000-0005-0000-0000-000098010000}"/>
    <cellStyle name="Comma 4 2" xfId="399" xr:uid="{00000000-0005-0000-0000-000099010000}"/>
    <cellStyle name="Comma 4 3" xfId="723" xr:uid="{00000000-0005-0000-0000-00009A010000}"/>
    <cellStyle name="Comma 5" xfId="400" xr:uid="{00000000-0005-0000-0000-00009B010000}"/>
    <cellStyle name="Comma 6" xfId="401" xr:uid="{00000000-0005-0000-0000-00009C010000}"/>
    <cellStyle name="Comma 6 2" xfId="724" xr:uid="{00000000-0005-0000-0000-00009D010000}"/>
    <cellStyle name="Comma 7" xfId="402" xr:uid="{00000000-0005-0000-0000-00009E010000}"/>
    <cellStyle name="Comma 7 2" xfId="725" xr:uid="{00000000-0005-0000-0000-00009F010000}"/>
    <cellStyle name="Comma 8" xfId="403" xr:uid="{00000000-0005-0000-0000-0000A0010000}"/>
    <cellStyle name="Comma 8 2" xfId="726" xr:uid="{00000000-0005-0000-0000-0000A1010000}"/>
    <cellStyle name="Comma 9" xfId="404" xr:uid="{00000000-0005-0000-0000-0000A2010000}"/>
    <cellStyle name="Comma 9 2" xfId="727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8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9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3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2" xr:uid="{00000000-0005-0000-0000-0000B4010000}"/>
    <cellStyle name="currentperiod 3" xfId="733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1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30" xr:uid="{00000000-0005-0000-0000-0000C3010000}"/>
    <cellStyle name="FSTitle" xfId="430" xr:uid="{00000000-0005-0000-0000-0000C4010000}"/>
    <cellStyle name="Gen2dec" xfId="431" xr:uid="{00000000-0005-0000-0000-0000C5010000}"/>
    <cellStyle name="Gen2dec 2" xfId="731" xr:uid="{00000000-0005-0000-0000-0000C6010000}"/>
    <cellStyle name="gennumbers" xfId="432" xr:uid="{00000000-0005-0000-0000-0000C7010000}"/>
    <cellStyle name="gennumbers 2" xfId="732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10" xr:uid="{00000000-0005-0000-0000-0000CE010000}"/>
    <cellStyle name="Header2 3" xfId="734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5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5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9" xr:uid="{00000000-0005-0000-0000-000024020000}"/>
    <cellStyle name="SAPBEXaggDataEmph" xfId="520" xr:uid="{00000000-0005-0000-0000-000025020000}"/>
    <cellStyle name="SAPBEXaggDataEmph 2" xfId="708" xr:uid="{00000000-0005-0000-0000-000026020000}"/>
    <cellStyle name="SAPBEXaggItem" xfId="521" xr:uid="{00000000-0005-0000-0000-000027020000}"/>
    <cellStyle name="SAPBEXaggItem 2" xfId="707" xr:uid="{00000000-0005-0000-0000-000028020000}"/>
    <cellStyle name="SAPBEXaggItemX" xfId="522" xr:uid="{00000000-0005-0000-0000-000029020000}"/>
    <cellStyle name="SAPBEXaggItemX 2" xfId="706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5" xr:uid="{00000000-0005-0000-0000-00002D020000}"/>
    <cellStyle name="SAPBEXexcBad8" xfId="525" xr:uid="{00000000-0005-0000-0000-00002E020000}"/>
    <cellStyle name="SAPBEXexcBad8 2" xfId="704" xr:uid="{00000000-0005-0000-0000-00002F020000}"/>
    <cellStyle name="SAPBEXexcBad9" xfId="526" xr:uid="{00000000-0005-0000-0000-000030020000}"/>
    <cellStyle name="SAPBEXexcBad9 2" xfId="703" xr:uid="{00000000-0005-0000-0000-000031020000}"/>
    <cellStyle name="SAPBEXexcCritical4" xfId="527" xr:uid="{00000000-0005-0000-0000-000032020000}"/>
    <cellStyle name="SAPBEXexcCritical4 2" xfId="702" xr:uid="{00000000-0005-0000-0000-000033020000}"/>
    <cellStyle name="SAPBEXexcCritical5" xfId="528" xr:uid="{00000000-0005-0000-0000-000034020000}"/>
    <cellStyle name="SAPBEXexcCritical5 2" xfId="701" xr:uid="{00000000-0005-0000-0000-000035020000}"/>
    <cellStyle name="SAPBEXexcCritical6" xfId="529" xr:uid="{00000000-0005-0000-0000-000036020000}"/>
    <cellStyle name="SAPBEXexcCritical6 2" xfId="700" xr:uid="{00000000-0005-0000-0000-000037020000}"/>
    <cellStyle name="SAPBEXexcGood1" xfId="530" xr:uid="{00000000-0005-0000-0000-000038020000}"/>
    <cellStyle name="SAPBEXexcGood1 2" xfId="699" xr:uid="{00000000-0005-0000-0000-000039020000}"/>
    <cellStyle name="SAPBEXexcGood2" xfId="531" xr:uid="{00000000-0005-0000-0000-00003A020000}"/>
    <cellStyle name="SAPBEXexcGood2 2" xfId="698" xr:uid="{00000000-0005-0000-0000-00003B020000}"/>
    <cellStyle name="SAPBEXexcGood3" xfId="532" xr:uid="{00000000-0005-0000-0000-00003C020000}"/>
    <cellStyle name="SAPBEXexcGood3 2" xfId="697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6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5" xr:uid="{00000000-0005-0000-0000-000046020000}"/>
    <cellStyle name="SAPBEXHLevel0X" xfId="540" xr:uid="{00000000-0005-0000-0000-000047020000}"/>
    <cellStyle name="SAPBEXHLevel0X 2" xfId="694" xr:uid="{00000000-0005-0000-0000-000048020000}"/>
    <cellStyle name="SAPBEXHLevel1" xfId="541" xr:uid="{00000000-0005-0000-0000-000049020000}"/>
    <cellStyle name="SAPBEXHLevel1 2" xfId="693" xr:uid="{00000000-0005-0000-0000-00004A020000}"/>
    <cellStyle name="SAPBEXHLevel1X" xfId="542" xr:uid="{00000000-0005-0000-0000-00004B020000}"/>
    <cellStyle name="SAPBEXHLevel1X 2" xfId="692" xr:uid="{00000000-0005-0000-0000-00004C020000}"/>
    <cellStyle name="SAPBEXHLevel2" xfId="543" xr:uid="{00000000-0005-0000-0000-00004D020000}"/>
    <cellStyle name="SAPBEXHLevel2 2" xfId="691" xr:uid="{00000000-0005-0000-0000-00004E020000}"/>
    <cellStyle name="SAPBEXHLevel2X" xfId="544" xr:uid="{00000000-0005-0000-0000-00004F020000}"/>
    <cellStyle name="SAPBEXHLevel2X 2" xfId="690" xr:uid="{00000000-0005-0000-0000-000050020000}"/>
    <cellStyle name="SAPBEXHLevel3" xfId="545" xr:uid="{00000000-0005-0000-0000-000051020000}"/>
    <cellStyle name="SAPBEXHLevel3 2" xfId="689" xr:uid="{00000000-0005-0000-0000-000052020000}"/>
    <cellStyle name="SAPBEXHLevel3X" xfId="546" xr:uid="{00000000-0005-0000-0000-000053020000}"/>
    <cellStyle name="SAPBEXHLevel3X 2" xfId="688" xr:uid="{00000000-0005-0000-0000-000054020000}"/>
    <cellStyle name="SAPBEXresData" xfId="547" xr:uid="{00000000-0005-0000-0000-000055020000}"/>
    <cellStyle name="SAPBEXresData 2" xfId="687" xr:uid="{00000000-0005-0000-0000-000056020000}"/>
    <cellStyle name="SAPBEXresDataEmph" xfId="548" xr:uid="{00000000-0005-0000-0000-000057020000}"/>
    <cellStyle name="SAPBEXresDataEmph 2" xfId="686" xr:uid="{00000000-0005-0000-0000-000058020000}"/>
    <cellStyle name="SAPBEXresItem" xfId="549" xr:uid="{00000000-0005-0000-0000-000059020000}"/>
    <cellStyle name="SAPBEXresItem 2" xfId="685" xr:uid="{00000000-0005-0000-0000-00005A020000}"/>
    <cellStyle name="SAPBEXresItemX" xfId="550" xr:uid="{00000000-0005-0000-0000-00005B020000}"/>
    <cellStyle name="SAPBEXresItemX 2" xfId="684" xr:uid="{00000000-0005-0000-0000-00005C020000}"/>
    <cellStyle name="SAPBEXstdData" xfId="551" xr:uid="{00000000-0005-0000-0000-00005D020000}"/>
    <cellStyle name="SAPBEXstdData 2" xfId="683" xr:uid="{00000000-0005-0000-0000-00005E020000}"/>
    <cellStyle name="SAPBEXstdDataEmph" xfId="552" xr:uid="{00000000-0005-0000-0000-00005F020000}"/>
    <cellStyle name="SAPBEXstdDataEmph 2" xfId="682" xr:uid="{00000000-0005-0000-0000-000060020000}"/>
    <cellStyle name="SAPBEXstdItem" xfId="553" xr:uid="{00000000-0005-0000-0000-000061020000}"/>
    <cellStyle name="SAPBEXstdItem 2" xfId="681" xr:uid="{00000000-0005-0000-0000-000062020000}"/>
    <cellStyle name="SAPBEXstdItemX" xfId="554" xr:uid="{00000000-0005-0000-0000-000063020000}"/>
    <cellStyle name="SAPBEXstdItemX 2" xfId="680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9" xr:uid="{00000000-0005-0000-0000-000067020000}"/>
    <cellStyle name="SHADEDSTORES" xfId="557" xr:uid="{00000000-0005-0000-0000-000068020000}"/>
    <cellStyle name="SHADEDSTORES 2" xfId="678" xr:uid="{00000000-0005-0000-0000-000069020000}"/>
    <cellStyle name="SHADEDSTORES 3" xfId="736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7" xr:uid="{00000000-0005-0000-0000-000078020000}"/>
    <cellStyle name="Year 3" xfId="737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6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5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4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3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2" xr:uid="{00000000-0005-0000-0000-0000BE020000}"/>
    <cellStyle name="Процентный" xfId="670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8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9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1" xr:uid="{00000000-0005-0000-0000-0000DC020000}"/>
    <cellStyle name="Финансовый 3 3" xfId="740" xr:uid="{00000000-0005-0000-0000-0000DD020000}"/>
    <cellStyle name="Финансовый 4" xfId="659" xr:uid="{00000000-0005-0000-0000-0000DE020000}"/>
    <cellStyle name="Финансовый 4 2" xfId="742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3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opLeftCell="A4" zoomScaleNormal="100" workbookViewId="0">
      <selection activeCell="B9" sqref="B9"/>
    </sheetView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402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27" t="s">
        <v>401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R42"/>
  <sheetViews>
    <sheetView showGridLines="0" zoomScaleNormal="100" workbookViewId="0">
      <selection activeCell="AP10" sqref="AP10"/>
    </sheetView>
  </sheetViews>
  <sheetFormatPr defaultColWidth="8.7109375" defaultRowHeight="12.75" outlineLevelCol="1"/>
  <cols>
    <col min="1" max="1" width="4.42578125" style="20" customWidth="1"/>
    <col min="2" max="2" width="45.28515625" style="20" customWidth="1"/>
    <col min="3" max="3" width="16.5703125" style="89" customWidth="1"/>
    <col min="4" max="7" width="8.28515625" style="20" hidden="1" customWidth="1" outlineLevel="1"/>
    <col min="8" max="8" width="10" style="108" bestFit="1" customWidth="1" collapsed="1"/>
    <col min="9" max="12" width="8.28515625" style="20" hidden="1" customWidth="1" outlineLevel="1"/>
    <col min="13" max="13" width="10" style="108" bestFit="1" customWidth="1" collapsed="1"/>
    <col min="14" max="17" width="8.28515625" style="20" hidden="1" customWidth="1" outlineLevel="1"/>
    <col min="18" max="18" width="10" style="108" bestFit="1" customWidth="1" collapsed="1"/>
    <col min="19" max="22" width="8.7109375" style="20" hidden="1" customWidth="1" outlineLevel="1"/>
    <col min="23" max="23" width="10" style="108" bestFit="1" customWidth="1" collapsed="1"/>
    <col min="24" max="27" width="8.7109375" style="20" hidden="1" customWidth="1" outlineLevel="1"/>
    <col min="28" max="28" width="9.7109375" style="20" bestFit="1" customWidth="1" collapsed="1"/>
    <col min="29" max="29" width="8.7109375" style="297" hidden="1" customWidth="1" outlineLevel="1"/>
    <col min="30" max="30" width="0" style="20" hidden="1" customWidth="1" outlineLevel="1"/>
    <col min="31" max="31" width="8.7109375" style="20" hidden="1" customWidth="1" outlineLevel="1"/>
    <col min="32" max="32" width="8.7109375" style="297" hidden="1" customWidth="1" outlineLevel="1"/>
    <col min="33" max="33" width="9.7109375" style="297" bestFit="1" customWidth="1" collapsed="1"/>
    <col min="34" max="34" width="0" style="20" hidden="1" customWidth="1" outlineLevel="1"/>
    <col min="35" max="35" width="10.7109375" style="20" hidden="1" customWidth="1" outlineLevel="1"/>
    <col min="36" max="36" width="10.85546875" style="20" hidden="1" customWidth="1" outlineLevel="1"/>
    <col min="37" max="37" width="9.85546875" style="297" hidden="1" customWidth="1" outlineLevel="1"/>
    <col min="38" max="38" width="9.140625" style="297" bestFit="1" customWidth="1" collapsed="1"/>
    <col min="39" max="39" width="9.85546875" style="20" bestFit="1" customWidth="1"/>
    <col min="40" max="40" width="8.7109375" style="297"/>
    <col min="41" max="41" width="9.85546875" style="297" bestFit="1" customWidth="1"/>
    <col min="42" max="16384" width="8.7109375" style="20"/>
  </cols>
  <sheetData>
    <row r="1" spans="2:43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252</v>
      </c>
      <c r="AB1" s="86">
        <v>2019</v>
      </c>
      <c r="AC1" s="316" t="s">
        <v>318</v>
      </c>
      <c r="AD1" s="316" t="s">
        <v>343</v>
      </c>
      <c r="AE1" s="316" t="s">
        <v>350</v>
      </c>
      <c r="AF1" s="316" t="s">
        <v>360</v>
      </c>
      <c r="AG1" s="86">
        <v>2020</v>
      </c>
      <c r="AH1" s="316" t="s">
        <v>374</v>
      </c>
      <c r="AI1" s="316" t="s">
        <v>377</v>
      </c>
      <c r="AJ1" s="316" t="s">
        <v>383</v>
      </c>
      <c r="AK1" s="316" t="s">
        <v>386</v>
      </c>
      <c r="AL1" s="86">
        <v>2021</v>
      </c>
      <c r="AM1" s="316" t="s">
        <v>389</v>
      </c>
      <c r="AN1" s="316" t="s">
        <v>397</v>
      </c>
      <c r="AO1" s="316" t="s">
        <v>402</v>
      </c>
    </row>
    <row r="2" spans="2:43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188">
        <v>63.084531249999984</v>
      </c>
      <c r="AB2" s="9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292">
        <v>70.91</v>
      </c>
      <c r="AM2" s="314">
        <v>102.23</v>
      </c>
      <c r="AN2" s="292">
        <v>113.93</v>
      </c>
      <c r="AO2" s="297">
        <v>105.51</v>
      </c>
    </row>
    <row r="3" spans="2:43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228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292">
        <v>426.06</v>
      </c>
      <c r="AM3" s="339">
        <v>457.41</v>
      </c>
      <c r="AN3" s="292">
        <v>442.8</v>
      </c>
      <c r="AO3" s="314">
        <v>458.60336996336929</v>
      </c>
    </row>
    <row r="4" spans="2:43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229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315">
        <v>431.8</v>
      </c>
      <c r="AM4" s="315">
        <v>466.31</v>
      </c>
      <c r="AN4" s="315">
        <v>470.34</v>
      </c>
      <c r="AO4" s="315">
        <v>476.71</v>
      </c>
    </row>
    <row r="5" spans="2:43">
      <c r="Y5" s="4"/>
      <c r="AD5" s="297"/>
      <c r="AE5" s="297"/>
    </row>
    <row r="6" spans="2:43">
      <c r="Y6" s="4"/>
      <c r="AD6" s="297"/>
      <c r="AE6" s="297"/>
    </row>
    <row r="7" spans="2:43" ht="18.75">
      <c r="B7" s="75" t="s">
        <v>359</v>
      </c>
      <c r="C7" s="184"/>
      <c r="D7" s="75"/>
      <c r="E7" s="75"/>
      <c r="F7" s="75"/>
      <c r="G7" s="75"/>
      <c r="Y7" s="4"/>
      <c r="AD7" s="297"/>
      <c r="AE7" s="297"/>
    </row>
    <row r="8" spans="2:43">
      <c r="Y8" s="4"/>
      <c r="AD8" s="297"/>
      <c r="AE8" s="297"/>
    </row>
    <row r="9" spans="2:43">
      <c r="R9" s="109"/>
      <c r="W9" s="109"/>
      <c r="AD9" s="297"/>
      <c r="AE9" s="297"/>
    </row>
    <row r="10" spans="2:43">
      <c r="B10" s="48" t="s">
        <v>158</v>
      </c>
      <c r="C10" s="90"/>
      <c r="D10" s="85" t="s">
        <v>185</v>
      </c>
      <c r="E10" s="85" t="s">
        <v>186</v>
      </c>
      <c r="F10" s="85" t="s">
        <v>187</v>
      </c>
      <c r="G10" s="85" t="s">
        <v>188</v>
      </c>
      <c r="H10" s="86">
        <v>2015</v>
      </c>
      <c r="I10" s="85" t="s">
        <v>189</v>
      </c>
      <c r="J10" s="85" t="s">
        <v>190</v>
      </c>
      <c r="K10" s="85" t="s">
        <v>191</v>
      </c>
      <c r="L10" s="85" t="s">
        <v>192</v>
      </c>
      <c r="M10" s="86">
        <v>2016</v>
      </c>
      <c r="N10" s="85" t="s">
        <v>193</v>
      </c>
      <c r="O10" s="85" t="s">
        <v>194</v>
      </c>
      <c r="P10" s="85" t="s">
        <v>195</v>
      </c>
      <c r="Q10" s="85" t="s">
        <v>196</v>
      </c>
      <c r="R10" s="86">
        <v>2017</v>
      </c>
      <c r="S10" s="85" t="s">
        <v>197</v>
      </c>
      <c r="T10" s="85" t="s">
        <v>213</v>
      </c>
      <c r="U10" s="85" t="s">
        <v>214</v>
      </c>
      <c r="V10" s="85" t="s">
        <v>217</v>
      </c>
      <c r="W10" s="86">
        <v>2018</v>
      </c>
      <c r="X10" s="85" t="s">
        <v>220</v>
      </c>
      <c r="Y10" s="85" t="s">
        <v>228</v>
      </c>
      <c r="Z10" s="85" t="s">
        <v>240</v>
      </c>
      <c r="AA10" s="85" t="s">
        <v>252</v>
      </c>
      <c r="AB10" s="86">
        <v>2019</v>
      </c>
      <c r="AC10" s="316" t="s">
        <v>318</v>
      </c>
      <c r="AD10" s="316" t="s">
        <v>343</v>
      </c>
      <c r="AE10" s="316" t="s">
        <v>350</v>
      </c>
      <c r="AF10" s="316" t="s">
        <v>360</v>
      </c>
      <c r="AG10" s="86">
        <v>2020</v>
      </c>
      <c r="AH10" s="316" t="s">
        <v>374</v>
      </c>
      <c r="AI10" s="316" t="s">
        <v>377</v>
      </c>
      <c r="AJ10" s="316" t="s">
        <v>383</v>
      </c>
      <c r="AK10" s="316" t="s">
        <v>386</v>
      </c>
      <c r="AL10" s="86">
        <v>2021</v>
      </c>
      <c r="AM10" s="316" t="s">
        <v>389</v>
      </c>
      <c r="AN10" s="316" t="s">
        <v>397</v>
      </c>
      <c r="AO10" s="316" t="s">
        <v>402</v>
      </c>
    </row>
    <row r="11" spans="2:43">
      <c r="B11" s="59"/>
      <c r="C11" s="59"/>
      <c r="D11" s="59"/>
      <c r="E11" s="59"/>
      <c r="F11" s="59"/>
      <c r="G11" s="5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297"/>
      <c r="AE11" s="297"/>
      <c r="AH11" s="297"/>
    </row>
    <row r="12" spans="2:43">
      <c r="B12" s="66" t="s">
        <v>159</v>
      </c>
      <c r="C12" s="97" t="s">
        <v>129</v>
      </c>
      <c r="D12" s="104">
        <v>1107.329757</v>
      </c>
      <c r="E12" s="104">
        <v>1206.2491969999999</v>
      </c>
      <c r="F12" s="104">
        <v>1255.929979</v>
      </c>
      <c r="G12" s="104">
        <v>1298.2104529999999</v>
      </c>
      <c r="H12" s="77">
        <f>SUM(D12:G12)</f>
        <v>4867.7193859999998</v>
      </c>
      <c r="I12" s="76">
        <v>804.50099999999998</v>
      </c>
      <c r="J12" s="76">
        <v>1293.6363719999999</v>
      </c>
      <c r="K12" s="76">
        <v>1297.3345430000002</v>
      </c>
      <c r="L12" s="76">
        <v>1365.396</v>
      </c>
      <c r="M12" s="77">
        <f>SUM(I12:L12)</f>
        <v>4760.8679149999998</v>
      </c>
      <c r="N12" s="76">
        <v>1210.2657239999999</v>
      </c>
      <c r="O12" s="76">
        <v>1298.059</v>
      </c>
      <c r="P12" s="76">
        <v>899.8156140000001</v>
      </c>
      <c r="Q12" s="76">
        <v>1315.5060000000001</v>
      </c>
      <c r="R12" s="77">
        <f>SUM(N12:Q12)</f>
        <v>4723.6463380000005</v>
      </c>
      <c r="S12" s="76">
        <v>1276.5563570000002</v>
      </c>
      <c r="T12" s="76">
        <v>1327.7130070000001</v>
      </c>
      <c r="U12" s="76">
        <v>1339</v>
      </c>
      <c r="V12" s="76">
        <v>1324.4646359999997</v>
      </c>
      <c r="W12" s="77">
        <f>SUM(S12:V12)</f>
        <v>5267.7340000000004</v>
      </c>
      <c r="X12" s="76">
        <v>1262.6030000000001</v>
      </c>
      <c r="Y12" s="76">
        <v>1436.211</v>
      </c>
      <c r="Z12" s="76">
        <v>1216</v>
      </c>
      <c r="AA12" s="76">
        <v>1473</v>
      </c>
      <c r="AB12" s="77">
        <f>SUM(X12:AA12)</f>
        <v>5387.8140000000003</v>
      </c>
      <c r="AC12" s="310">
        <v>1384.1669999999999</v>
      </c>
      <c r="AD12" s="310">
        <v>1248.8330000000001</v>
      </c>
      <c r="AE12" s="310">
        <v>1046.4250000000002</v>
      </c>
      <c r="AF12" s="310">
        <v>1336.875</v>
      </c>
      <c r="AG12" s="77">
        <f>SUM(AC12:AF12)</f>
        <v>5016.3</v>
      </c>
      <c r="AH12" s="310">
        <v>1177.979957</v>
      </c>
      <c r="AI12" s="310">
        <v>1408.723043</v>
      </c>
      <c r="AJ12" s="310">
        <v>1420.0335190000001</v>
      </c>
      <c r="AK12" s="310">
        <v>1466.7455510000004</v>
      </c>
      <c r="AL12" s="77">
        <f>SUM(AH12:AK12)</f>
        <v>5473.48207</v>
      </c>
      <c r="AM12" s="310">
        <v>1315.296</v>
      </c>
      <c r="AN12" s="310">
        <v>1365.2323760000002</v>
      </c>
      <c r="AO12" s="310">
        <v>1486.0296239999996</v>
      </c>
      <c r="AQ12" s="180"/>
    </row>
    <row r="13" spans="2:43">
      <c r="B13" s="66" t="s">
        <v>160</v>
      </c>
      <c r="C13" s="97" t="s">
        <v>129</v>
      </c>
      <c r="D13" s="104">
        <v>1159.92</v>
      </c>
      <c r="E13" s="104">
        <v>1273.9369999999999</v>
      </c>
      <c r="F13" s="104">
        <v>1206.9469999999999</v>
      </c>
      <c r="G13" s="104">
        <v>1169.6500000000001</v>
      </c>
      <c r="H13" s="77">
        <f>SUM(D13:G13)</f>
        <v>4810.4539999999997</v>
      </c>
      <c r="I13" s="76">
        <v>1001.355</v>
      </c>
      <c r="J13" s="76">
        <v>1340.877</v>
      </c>
      <c r="K13" s="76">
        <v>866.46400000000006</v>
      </c>
      <c r="L13" s="76">
        <v>1381.07</v>
      </c>
      <c r="M13" s="77">
        <f>SUM(I13:L13)</f>
        <v>4589.7659999999996</v>
      </c>
      <c r="N13" s="76">
        <v>1300.173</v>
      </c>
      <c r="O13" s="76">
        <v>1348.5029999999999</v>
      </c>
      <c r="P13" s="76">
        <v>1181.93</v>
      </c>
      <c r="Q13" s="76">
        <v>916.31700000000001</v>
      </c>
      <c r="R13" s="77">
        <f>SUM(N13:Q13)</f>
        <v>4746.9229999999998</v>
      </c>
      <c r="S13" s="76">
        <v>1313.675</v>
      </c>
      <c r="T13" s="76">
        <v>1471.8209999999999</v>
      </c>
      <c r="U13" s="76">
        <v>1126</v>
      </c>
      <c r="V13" s="76">
        <v>1428.7849999999999</v>
      </c>
      <c r="W13" s="77">
        <f>SUM(S13:V13)</f>
        <v>5340.2809999999999</v>
      </c>
      <c r="X13" s="76">
        <v>1380.8979999999999</v>
      </c>
      <c r="Y13" s="76">
        <v>1094.3</v>
      </c>
      <c r="Z13" s="76">
        <v>1456</v>
      </c>
      <c r="AA13" s="76">
        <v>1359</v>
      </c>
      <c r="AB13" s="77">
        <f>SUM(X13:AA13)</f>
        <v>5290.1980000000003</v>
      </c>
      <c r="AC13" s="310">
        <v>1320.8779999999999</v>
      </c>
      <c r="AD13" s="310">
        <v>734.92200000000025</v>
      </c>
      <c r="AE13" s="310">
        <v>1463.345</v>
      </c>
      <c r="AF13" s="310">
        <v>1484.4249999999993</v>
      </c>
      <c r="AG13" s="77">
        <f>SUM(AC13:AF13)</f>
        <v>5003.57</v>
      </c>
      <c r="AH13" s="310">
        <v>1396.973</v>
      </c>
      <c r="AI13" s="310">
        <v>1478.5950000000003</v>
      </c>
      <c r="AJ13" s="310">
        <v>1445.7640000000001</v>
      </c>
      <c r="AK13" s="310">
        <v>1085.2370000000001</v>
      </c>
      <c r="AL13" s="77">
        <f>SUM(AH13:AK13)</f>
        <v>5406.5690000000004</v>
      </c>
      <c r="AM13" s="310">
        <v>1400.143</v>
      </c>
      <c r="AN13" s="310">
        <v>1439.0810000000001</v>
      </c>
      <c r="AO13" s="310">
        <v>1130.4489999999996</v>
      </c>
      <c r="AQ13" s="180"/>
    </row>
    <row r="14" spans="2:43">
      <c r="B14" s="66" t="s">
        <v>161</v>
      </c>
      <c r="C14" s="97" t="s">
        <v>129</v>
      </c>
      <c r="D14" s="104">
        <v>430.63900000000001</v>
      </c>
      <c r="E14" s="104">
        <v>412.30650000000003</v>
      </c>
      <c r="F14" s="104">
        <v>727.00649999999996</v>
      </c>
      <c r="G14" s="104">
        <v>676.70399999999995</v>
      </c>
      <c r="H14" s="77">
        <f>SUM(D14:G14)</f>
        <v>2246.6559999999999</v>
      </c>
      <c r="I14" s="76">
        <v>506.86099999999999</v>
      </c>
      <c r="J14" s="76">
        <v>675.32299999999998</v>
      </c>
      <c r="K14" s="76">
        <v>662.23699999999997</v>
      </c>
      <c r="L14" s="76">
        <v>406.3125</v>
      </c>
      <c r="M14" s="77">
        <f>SUM(I14:L14)</f>
        <v>2250.7334999999998</v>
      </c>
      <c r="N14" s="76">
        <v>497.04700000000003</v>
      </c>
      <c r="O14" s="76">
        <v>450.68700000000001</v>
      </c>
      <c r="P14" s="76">
        <v>704.33020849999991</v>
      </c>
      <c r="Q14" s="76">
        <v>690.75099999999998</v>
      </c>
      <c r="R14" s="77">
        <f>SUM(N14:Q14)</f>
        <v>2342.8152085000002</v>
      </c>
      <c r="S14" s="76">
        <v>596.60897650000004</v>
      </c>
      <c r="T14" s="76">
        <v>376.06919249999999</v>
      </c>
      <c r="U14" s="76">
        <v>741</v>
      </c>
      <c r="V14" s="76">
        <v>652.57933099999991</v>
      </c>
      <c r="W14" s="77">
        <f>SUM(S14:V14)</f>
        <v>2366.2574999999997</v>
      </c>
      <c r="X14" s="76">
        <v>622.14949999999999</v>
      </c>
      <c r="Y14" s="76">
        <v>692.67250000000001</v>
      </c>
      <c r="Z14" s="76">
        <v>708</v>
      </c>
      <c r="AA14" s="76">
        <v>678</v>
      </c>
      <c r="AB14" s="77">
        <f>SUM(X14:AA14)</f>
        <v>2700.8220000000001</v>
      </c>
      <c r="AC14" s="310">
        <v>589.62599999999998</v>
      </c>
      <c r="AD14" s="310">
        <v>545.52400000000011</v>
      </c>
      <c r="AE14" s="310">
        <v>632.2969999999998</v>
      </c>
      <c r="AF14" s="310">
        <v>629.40450000000033</v>
      </c>
      <c r="AG14" s="77">
        <f>SUM(AC14:AF14)</f>
        <v>2396.8515000000002</v>
      </c>
      <c r="AH14" s="310">
        <v>681.03851300000008</v>
      </c>
      <c r="AI14" s="310">
        <v>424.09048699999983</v>
      </c>
      <c r="AJ14" s="310">
        <v>724.12772600000005</v>
      </c>
      <c r="AK14" s="310">
        <v>753.04327400000022</v>
      </c>
      <c r="AL14" s="77">
        <f>SUM(AH14:AK14)</f>
        <v>2582.3000000000002</v>
      </c>
      <c r="AM14" s="310">
        <f>1462.438*0.5</f>
        <v>731.21900000000005</v>
      </c>
      <c r="AN14" s="310">
        <v>786.64933099999962</v>
      </c>
      <c r="AO14" s="310">
        <v>796.85966900000039</v>
      </c>
      <c r="AQ14" s="180"/>
    </row>
    <row r="15" spans="2:43">
      <c r="B15" s="66" t="s">
        <v>162</v>
      </c>
      <c r="C15" s="97" t="s">
        <v>129</v>
      </c>
      <c r="D15" s="104">
        <v>11.755644</v>
      </c>
      <c r="E15" s="104">
        <v>91.4590405</v>
      </c>
      <c r="F15" s="104">
        <v>62.232724499999996</v>
      </c>
      <c r="G15" s="104">
        <v>22.0745</v>
      </c>
      <c r="H15" s="77">
        <f>SUM(D15:G15)</f>
        <v>187.52190899999999</v>
      </c>
      <c r="I15" s="76">
        <v>5</v>
      </c>
      <c r="J15" s="76">
        <v>73</v>
      </c>
      <c r="K15" s="76">
        <v>134.631</v>
      </c>
      <c r="L15" s="76">
        <v>99.131999999999977</v>
      </c>
      <c r="M15" s="77">
        <f>SUM(I15:L15)</f>
        <v>311.76299999999998</v>
      </c>
      <c r="N15" s="76">
        <v>25.634</v>
      </c>
      <c r="O15" s="76">
        <v>117.29795</v>
      </c>
      <c r="P15" s="76">
        <v>136.84298800000002</v>
      </c>
      <c r="Q15" s="76">
        <v>79.159246499999995</v>
      </c>
      <c r="R15" s="77">
        <f>SUM(N15:Q15)</f>
        <v>358.93418450000001</v>
      </c>
      <c r="S15" s="76">
        <v>55.567765000000001</v>
      </c>
      <c r="T15" s="76">
        <v>130.7033855</v>
      </c>
      <c r="U15" s="76">
        <v>140.5</v>
      </c>
      <c r="V15" s="76">
        <v>82.679349499999972</v>
      </c>
      <c r="W15" s="77">
        <f>SUM(S15:V15)</f>
        <v>409.45049999999992</v>
      </c>
      <c r="X15" s="76">
        <v>40.5</v>
      </c>
      <c r="Y15" s="76">
        <v>140.25700000000001</v>
      </c>
      <c r="Z15" s="76">
        <v>151</v>
      </c>
      <c r="AA15" s="76">
        <v>111</v>
      </c>
      <c r="AB15" s="77">
        <f>SUM(X15:AA15)</f>
        <v>442.75700000000001</v>
      </c>
      <c r="AC15" s="310">
        <v>53.415999999999997</v>
      </c>
      <c r="AD15" s="310">
        <v>142.684</v>
      </c>
      <c r="AE15" s="310">
        <v>150.376</v>
      </c>
      <c r="AF15" s="310">
        <v>86.119000000000028</v>
      </c>
      <c r="AG15" s="77">
        <f>SUM(AC15:AF15)</f>
        <v>432.59500000000003</v>
      </c>
      <c r="AH15" s="310">
        <v>72.226410999999999</v>
      </c>
      <c r="AI15" s="310">
        <v>149.45058899999998</v>
      </c>
      <c r="AJ15" s="310">
        <v>151.08678400000002</v>
      </c>
      <c r="AK15" s="310">
        <v>91.558918000000006</v>
      </c>
      <c r="AL15" s="77">
        <f>SUM(AH15:AK15)</f>
        <v>464.32270199999999</v>
      </c>
      <c r="AM15" s="310">
        <f>141.03*0.5</f>
        <v>70.515000000000001</v>
      </c>
      <c r="AN15" s="310">
        <v>140.12210850000002</v>
      </c>
      <c r="AO15" s="310">
        <v>150.25789149999997</v>
      </c>
      <c r="AQ15" s="180"/>
    </row>
    <row r="16" spans="2:43">
      <c r="B16" s="65" t="s">
        <v>163</v>
      </c>
      <c r="C16" s="193" t="s">
        <v>129</v>
      </c>
      <c r="D16" s="79">
        <f>SUM(D12:D15)</f>
        <v>2709.644401</v>
      </c>
      <c r="E16" s="79">
        <f>SUM(E12:E15)</f>
        <v>2983.9517375</v>
      </c>
      <c r="F16" s="79">
        <f>SUM(F12:F15)</f>
        <v>3252.1162034999998</v>
      </c>
      <c r="G16" s="79">
        <f>SUM(G12:G15)</f>
        <v>3166.6389530000001</v>
      </c>
      <c r="H16" s="80">
        <f>SUM(H12:H15)</f>
        <v>12112.351294999997</v>
      </c>
      <c r="I16" s="79">
        <f t="shared" ref="I16:AE16" si="0">SUM(I12:I15)</f>
        <v>2317.7170000000001</v>
      </c>
      <c r="J16" s="79">
        <f t="shared" si="0"/>
        <v>3382.8363719999998</v>
      </c>
      <c r="K16" s="79">
        <f t="shared" si="0"/>
        <v>2960.6665430000003</v>
      </c>
      <c r="L16" s="79">
        <f t="shared" si="0"/>
        <v>3251.9105</v>
      </c>
      <c r="M16" s="80">
        <f t="shared" si="0"/>
        <v>11913.130415</v>
      </c>
      <c r="N16" s="79">
        <f t="shared" si="0"/>
        <v>3033.1197239999997</v>
      </c>
      <c r="O16" s="79">
        <f t="shared" si="0"/>
        <v>3214.5469499999999</v>
      </c>
      <c r="P16" s="79">
        <f t="shared" si="0"/>
        <v>2922.9188105000003</v>
      </c>
      <c r="Q16" s="79">
        <f t="shared" si="0"/>
        <v>3001.7332465000004</v>
      </c>
      <c r="R16" s="80">
        <f t="shared" si="0"/>
        <v>12172.318731000001</v>
      </c>
      <c r="S16" s="79">
        <f t="shared" si="0"/>
        <v>3242.4080985000001</v>
      </c>
      <c r="T16" s="79">
        <f t="shared" si="0"/>
        <v>3306.3065850000003</v>
      </c>
      <c r="U16" s="79">
        <f t="shared" si="0"/>
        <v>3346.5</v>
      </c>
      <c r="V16" s="79">
        <f t="shared" si="0"/>
        <v>3488.5083164999996</v>
      </c>
      <c r="W16" s="80">
        <f t="shared" si="0"/>
        <v>13383.722999999998</v>
      </c>
      <c r="X16" s="79">
        <f t="shared" si="0"/>
        <v>3306.1505000000002</v>
      </c>
      <c r="Y16" s="79">
        <f t="shared" si="0"/>
        <v>3363.4405000000002</v>
      </c>
      <c r="Z16" s="79">
        <f t="shared" si="0"/>
        <v>3531</v>
      </c>
      <c r="AA16" s="79">
        <f t="shared" si="0"/>
        <v>3621</v>
      </c>
      <c r="AB16" s="80">
        <f t="shared" si="0"/>
        <v>13821.591</v>
      </c>
      <c r="AC16" s="312">
        <f t="shared" si="0"/>
        <v>3348.0870000000004</v>
      </c>
      <c r="AD16" s="312">
        <f t="shared" si="0"/>
        <v>2671.9630000000006</v>
      </c>
      <c r="AE16" s="312">
        <f t="shared" si="0"/>
        <v>3292.4430000000002</v>
      </c>
      <c r="AF16" s="312">
        <f t="shared" ref="AF16:AO16" si="1">SUM(AF12:AF15)</f>
        <v>3536.8235</v>
      </c>
      <c r="AG16" s="80">
        <f t="shared" si="1"/>
        <v>12849.316499999999</v>
      </c>
      <c r="AH16" s="312">
        <f t="shared" si="1"/>
        <v>3328.217881</v>
      </c>
      <c r="AI16" s="312">
        <f t="shared" si="1"/>
        <v>3460.8591190000002</v>
      </c>
      <c r="AJ16" s="312">
        <f t="shared" si="1"/>
        <v>3741.0120290000004</v>
      </c>
      <c r="AK16" s="312">
        <f t="shared" si="1"/>
        <v>3396.5847430000008</v>
      </c>
      <c r="AL16" s="80">
        <f t="shared" ref="AL16" si="2">SUM(AL12:AL15)</f>
        <v>13926.673772</v>
      </c>
      <c r="AM16" s="312">
        <f t="shared" si="1"/>
        <v>3517.1730000000002</v>
      </c>
      <c r="AN16" s="312">
        <f t="shared" si="1"/>
        <v>3731.0848154999999</v>
      </c>
      <c r="AO16" s="312">
        <f t="shared" si="1"/>
        <v>3563.5961844999997</v>
      </c>
      <c r="AQ16" s="180"/>
    </row>
    <row r="17" spans="2:44">
      <c r="B17" s="78"/>
      <c r="C17" s="60"/>
      <c r="D17" s="78"/>
      <c r="E17" s="78"/>
      <c r="F17" s="78"/>
      <c r="G17" s="78"/>
      <c r="H17" s="77"/>
      <c r="I17" s="76"/>
      <c r="J17" s="76"/>
      <c r="K17" s="76"/>
      <c r="L17" s="76"/>
      <c r="M17" s="77"/>
      <c r="N17" s="76"/>
      <c r="O17" s="76"/>
      <c r="P17" s="76"/>
      <c r="Q17" s="76"/>
      <c r="R17" s="77"/>
      <c r="V17" s="76"/>
      <c r="W17" s="77"/>
      <c r="AD17" s="297"/>
      <c r="AE17" s="297"/>
      <c r="AH17" s="297"/>
      <c r="AI17" s="399"/>
      <c r="AJ17" s="399"/>
      <c r="AM17" s="412"/>
      <c r="AN17" s="412"/>
      <c r="AO17" s="412"/>
      <c r="AQ17" s="180"/>
    </row>
    <row r="18" spans="2:44">
      <c r="B18" s="66" t="s">
        <v>164</v>
      </c>
      <c r="C18" s="97" t="s">
        <v>129</v>
      </c>
      <c r="D18" s="104">
        <v>1257.6520799999998</v>
      </c>
      <c r="E18" s="104">
        <v>1418.50827</v>
      </c>
      <c r="F18" s="104">
        <v>1441.303619</v>
      </c>
      <c r="G18" s="104">
        <v>832.18936900000017</v>
      </c>
      <c r="H18" s="77">
        <f>SUM(D18:G18)</f>
        <v>4949.6533380000001</v>
      </c>
      <c r="I18" s="76">
        <v>1296.9012299999999</v>
      </c>
      <c r="J18" s="76">
        <v>1495.4588450000001</v>
      </c>
      <c r="K18" s="76">
        <v>1106.2974889999998</v>
      </c>
      <c r="L18" s="76">
        <v>1509.270123</v>
      </c>
      <c r="M18" s="77">
        <f>SUM(I18:L18)</f>
        <v>5407.9276870000003</v>
      </c>
      <c r="N18" s="76">
        <v>1200.664636</v>
      </c>
      <c r="O18" s="76">
        <v>1221.5132290000001</v>
      </c>
      <c r="P18" s="76">
        <v>1559.6654719999997</v>
      </c>
      <c r="Q18" s="76">
        <v>1680.644123</v>
      </c>
      <c r="R18" s="77">
        <f>SUM(N18:Q18)</f>
        <v>5662.4874600000003</v>
      </c>
      <c r="S18" s="105">
        <v>1526.5984330000001</v>
      </c>
      <c r="T18" s="105">
        <v>1560.1120449999999</v>
      </c>
      <c r="U18" s="105">
        <v>1650.8263549999999</v>
      </c>
      <c r="V18" s="76">
        <v>1187.3387620000001</v>
      </c>
      <c r="W18" s="77">
        <f>SUM(S18:V18)</f>
        <v>5924.8755950000004</v>
      </c>
      <c r="X18" s="105">
        <v>1515.6050080000002</v>
      </c>
      <c r="Y18" s="105">
        <v>1610.5615849999997</v>
      </c>
      <c r="Z18" s="105">
        <v>1630.0456700000004</v>
      </c>
      <c r="AA18" s="105">
        <v>1574.4572189999999</v>
      </c>
      <c r="AB18" s="77">
        <f>SUM(X18:AA18)</f>
        <v>6330.6694820000002</v>
      </c>
      <c r="AC18" s="310">
        <v>1239.996474</v>
      </c>
      <c r="AD18" s="310">
        <v>875.84155699999974</v>
      </c>
      <c r="AE18" s="310">
        <v>1388.1619690000002</v>
      </c>
      <c r="AF18" s="310">
        <v>1360.0052589999996</v>
      </c>
      <c r="AG18" s="77">
        <f>SUM(AC18:AF18)</f>
        <v>4864.0052589999996</v>
      </c>
      <c r="AH18" s="310">
        <v>1264.667451</v>
      </c>
      <c r="AI18" s="310">
        <v>1461.7133160000001</v>
      </c>
      <c r="AJ18" s="310">
        <v>599.93856856430466</v>
      </c>
      <c r="AK18" s="310">
        <v>1259.2142260000003</v>
      </c>
      <c r="AL18" s="77">
        <f>SUM(AH18:AK18)</f>
        <v>4585.5335615643053</v>
      </c>
      <c r="AM18" s="310">
        <v>979.53734899999984</v>
      </c>
      <c r="AN18" s="310">
        <v>1330.5476970000004</v>
      </c>
      <c r="AO18" s="310">
        <v>1506.8138290000002</v>
      </c>
      <c r="AQ18" s="180"/>
    </row>
    <row r="19" spans="2:44">
      <c r="B19" s="66" t="s">
        <v>165</v>
      </c>
      <c r="C19" s="97" t="s">
        <v>129</v>
      </c>
      <c r="D19" s="104">
        <v>64.810896999999997</v>
      </c>
      <c r="E19" s="104">
        <v>91.94095200000001</v>
      </c>
      <c r="F19" s="104">
        <v>95.194648199999989</v>
      </c>
      <c r="G19" s="104">
        <v>76.799443999999994</v>
      </c>
      <c r="H19" s="77">
        <f>SUM(D19:G19)</f>
        <v>328.74594119999995</v>
      </c>
      <c r="I19" s="76">
        <v>66.230817999999999</v>
      </c>
      <c r="J19" s="76">
        <v>105.34232900000001</v>
      </c>
      <c r="K19" s="76">
        <v>84.580001999999993</v>
      </c>
      <c r="L19" s="76">
        <v>98.152842000000007</v>
      </c>
      <c r="M19" s="77">
        <f>SUM(I19:L19)</f>
        <v>354.30599100000001</v>
      </c>
      <c r="N19" s="76">
        <v>60.834170000000007</v>
      </c>
      <c r="O19" s="76">
        <v>91.182736000000006</v>
      </c>
      <c r="P19" s="76">
        <v>111.58048600000001</v>
      </c>
      <c r="Q19" s="76">
        <v>109.356883</v>
      </c>
      <c r="R19" s="77">
        <f>SUM(N19:Q19)</f>
        <v>372.954275</v>
      </c>
      <c r="S19" s="105">
        <v>76.676327880000002</v>
      </c>
      <c r="T19" s="105">
        <v>117.25305400000001</v>
      </c>
      <c r="U19" s="105">
        <v>119.87037400000001</v>
      </c>
      <c r="V19" s="76">
        <v>92.204089999999994</v>
      </c>
      <c r="W19" s="77">
        <f>SUM(S19:V19)</f>
        <v>406.00384588000003</v>
      </c>
      <c r="X19" s="105">
        <v>79.009140000000002</v>
      </c>
      <c r="Y19" s="105">
        <v>122.594436</v>
      </c>
      <c r="Z19" s="105">
        <v>123.059583</v>
      </c>
      <c r="AA19" s="252">
        <v>111.354929</v>
      </c>
      <c r="AB19" s="77">
        <f>SUM(X19:AA19)</f>
        <v>436.01808800000003</v>
      </c>
      <c r="AC19" s="310">
        <v>72.13035099999999</v>
      </c>
      <c r="AD19" s="310">
        <v>81.991499000000005</v>
      </c>
      <c r="AE19" s="310">
        <v>110.43101799999999</v>
      </c>
      <c r="AF19" s="310">
        <v>99.250208999999984</v>
      </c>
      <c r="AG19" s="77">
        <f>SUM(AC19:AF19)</f>
        <v>363.80307699999997</v>
      </c>
      <c r="AH19" s="310">
        <v>68.961654999999993</v>
      </c>
      <c r="AI19" s="310">
        <v>119.22552800000001</v>
      </c>
      <c r="AJ19" s="310">
        <v>38.339200000000005</v>
      </c>
      <c r="AK19" s="310">
        <v>94.526566000000003</v>
      </c>
      <c r="AL19" s="77">
        <f>SUM(AH19:AK19)</f>
        <v>321.05294900000001</v>
      </c>
      <c r="AM19" s="310">
        <v>69.443754000000013</v>
      </c>
      <c r="AN19" s="310">
        <v>93.688409999999976</v>
      </c>
      <c r="AO19" s="310">
        <v>104.595392</v>
      </c>
      <c r="AQ19" s="180"/>
    </row>
    <row r="20" spans="2:44">
      <c r="B20" s="65" t="s">
        <v>166</v>
      </c>
      <c r="C20" s="193" t="s">
        <v>129</v>
      </c>
      <c r="D20" s="79">
        <f>SUM(D18:D19)</f>
        <v>1322.4629769999999</v>
      </c>
      <c r="E20" s="79">
        <f>SUM(E18:E19)</f>
        <v>1510.449222</v>
      </c>
      <c r="F20" s="79">
        <f>SUM(F18:F19)</f>
        <v>1536.4982672000001</v>
      </c>
      <c r="G20" s="79">
        <f>SUM(G18:G19)</f>
        <v>908.98881300000016</v>
      </c>
      <c r="H20" s="80">
        <f>SUM(H18:H19)</f>
        <v>5278.3992791999999</v>
      </c>
      <c r="I20" s="79">
        <f t="shared" ref="I20:AE20" si="3">SUM(I18:I19)</f>
        <v>1363.1320479999999</v>
      </c>
      <c r="J20" s="79">
        <f t="shared" si="3"/>
        <v>1600.8011740000002</v>
      </c>
      <c r="K20" s="79">
        <f t="shared" si="3"/>
        <v>1190.8774909999997</v>
      </c>
      <c r="L20" s="79">
        <f t="shared" si="3"/>
        <v>1607.422965</v>
      </c>
      <c r="M20" s="80">
        <f>SUM(M18:M19)</f>
        <v>5762.2336780000005</v>
      </c>
      <c r="N20" s="79">
        <f t="shared" si="3"/>
        <v>1261.4988060000001</v>
      </c>
      <c r="O20" s="79">
        <f t="shared" si="3"/>
        <v>1312.6959650000001</v>
      </c>
      <c r="P20" s="79">
        <f t="shared" si="3"/>
        <v>1671.2459579999997</v>
      </c>
      <c r="Q20" s="79">
        <f t="shared" si="3"/>
        <v>1790.001006</v>
      </c>
      <c r="R20" s="80">
        <f>SUM(R18:R19)</f>
        <v>6035.4417350000003</v>
      </c>
      <c r="S20" s="79">
        <f t="shared" si="3"/>
        <v>1603.27476088</v>
      </c>
      <c r="T20" s="79">
        <f t="shared" si="3"/>
        <v>1677.3650989999999</v>
      </c>
      <c r="U20" s="79">
        <f t="shared" si="3"/>
        <v>1770.696729</v>
      </c>
      <c r="V20" s="79">
        <f t="shared" si="3"/>
        <v>1279.542852</v>
      </c>
      <c r="W20" s="80">
        <f t="shared" si="3"/>
        <v>6330.8794408800004</v>
      </c>
      <c r="X20" s="79">
        <f t="shared" si="3"/>
        <v>1594.6141480000001</v>
      </c>
      <c r="Y20" s="79">
        <f t="shared" si="3"/>
        <v>1733.1560209999998</v>
      </c>
      <c r="Z20" s="79">
        <f t="shared" si="3"/>
        <v>1753.1052530000004</v>
      </c>
      <c r="AA20" s="79">
        <f t="shared" si="3"/>
        <v>1685.812148</v>
      </c>
      <c r="AB20" s="80">
        <f t="shared" si="3"/>
        <v>6766.6875700000001</v>
      </c>
      <c r="AC20" s="312">
        <f t="shared" si="3"/>
        <v>1312.1268250000001</v>
      </c>
      <c r="AD20" s="312">
        <f t="shared" si="3"/>
        <v>957.83305599999971</v>
      </c>
      <c r="AE20" s="312">
        <f t="shared" si="3"/>
        <v>1498.5929870000002</v>
      </c>
      <c r="AF20" s="312">
        <f t="shared" ref="AF20:AM20" si="4">SUM(AF18:AF19)</f>
        <v>1459.2554679999996</v>
      </c>
      <c r="AG20" s="80">
        <f t="shared" si="4"/>
        <v>5227.8083359999991</v>
      </c>
      <c r="AH20" s="312">
        <f t="shared" si="4"/>
        <v>1333.6291060000001</v>
      </c>
      <c r="AI20" s="312">
        <f t="shared" si="4"/>
        <v>1580.938844</v>
      </c>
      <c r="AJ20" s="312">
        <f t="shared" si="4"/>
        <v>638.27776856430467</v>
      </c>
      <c r="AK20" s="312">
        <f t="shared" si="4"/>
        <v>1353.7407920000003</v>
      </c>
      <c r="AL20" s="80">
        <f t="shared" ref="AL20" si="5">SUM(AL18:AL19)</f>
        <v>4906.5865105643052</v>
      </c>
      <c r="AM20" s="312">
        <f t="shared" si="4"/>
        <v>1048.9811029999998</v>
      </c>
      <c r="AN20" s="312">
        <f t="shared" ref="AN20:AO20" si="6">SUM(AN18:AN19)</f>
        <v>1424.2361070000004</v>
      </c>
      <c r="AO20" s="312">
        <f t="shared" si="6"/>
        <v>1611.4092210000001</v>
      </c>
    </row>
    <row r="21" spans="2:44">
      <c r="B21" s="78"/>
      <c r="C21" s="60"/>
      <c r="D21" s="78"/>
      <c r="E21" s="78"/>
      <c r="F21" s="78"/>
      <c r="G21" s="78"/>
      <c r="H21" s="77"/>
      <c r="I21" s="76"/>
      <c r="J21" s="76"/>
      <c r="K21" s="76"/>
      <c r="L21" s="76"/>
      <c r="M21" s="77"/>
      <c r="N21" s="76"/>
      <c r="O21" s="76"/>
      <c r="P21" s="76"/>
      <c r="Q21" s="76"/>
      <c r="R21" s="77"/>
      <c r="V21" s="76"/>
      <c r="W21" s="77"/>
      <c r="AA21" s="253"/>
      <c r="AB21" s="253"/>
      <c r="AD21" s="297"/>
      <c r="AE21" s="297"/>
      <c r="AG21" s="253"/>
      <c r="AH21" s="297"/>
      <c r="AL21" s="417"/>
      <c r="AM21" s="412"/>
      <c r="AN21" s="412"/>
      <c r="AO21" s="412"/>
    </row>
    <row r="22" spans="2:44" ht="13.5" thickBot="1">
      <c r="B22" s="67" t="s">
        <v>167</v>
      </c>
      <c r="C22" s="194" t="s">
        <v>129</v>
      </c>
      <c r="D22" s="81">
        <f t="shared" ref="D22:I22" si="7">SUM(D16,D20)</f>
        <v>4032.1073779999997</v>
      </c>
      <c r="E22" s="81">
        <f t="shared" si="7"/>
        <v>4494.4009594999998</v>
      </c>
      <c r="F22" s="81">
        <f t="shared" si="7"/>
        <v>4788.6144707000003</v>
      </c>
      <c r="G22" s="81">
        <f t="shared" si="7"/>
        <v>4075.6277660000005</v>
      </c>
      <c r="H22" s="82">
        <f t="shared" si="7"/>
        <v>17390.750574199996</v>
      </c>
      <c r="I22" s="81">
        <f t="shared" si="7"/>
        <v>3680.849048</v>
      </c>
      <c r="J22" s="81">
        <f t="shared" ref="J22:AE22" si="8">SUM(J16,J20)</f>
        <v>4983.6375459999999</v>
      </c>
      <c r="K22" s="81">
        <f t="shared" si="8"/>
        <v>4151.5440340000005</v>
      </c>
      <c r="L22" s="81">
        <f t="shared" si="8"/>
        <v>4859.3334649999997</v>
      </c>
      <c r="M22" s="82">
        <f t="shared" si="8"/>
        <v>17675.364093</v>
      </c>
      <c r="N22" s="81">
        <f t="shared" si="8"/>
        <v>4294.6185299999997</v>
      </c>
      <c r="O22" s="81">
        <f t="shared" si="8"/>
        <v>4527.2429149999998</v>
      </c>
      <c r="P22" s="81">
        <f t="shared" si="8"/>
        <v>4594.1647684999998</v>
      </c>
      <c r="Q22" s="81">
        <f t="shared" si="8"/>
        <v>4791.7342525000004</v>
      </c>
      <c r="R22" s="82">
        <f t="shared" si="8"/>
        <v>18207.760466</v>
      </c>
      <c r="S22" s="81">
        <f t="shared" si="8"/>
        <v>4845.6828593800001</v>
      </c>
      <c r="T22" s="81">
        <f t="shared" si="8"/>
        <v>4983.6716839999999</v>
      </c>
      <c r="U22" s="81">
        <f t="shared" si="8"/>
        <v>5117.1967290000002</v>
      </c>
      <c r="V22" s="81">
        <f t="shared" si="8"/>
        <v>4768.0511685000001</v>
      </c>
      <c r="W22" s="82">
        <f t="shared" si="8"/>
        <v>19714.60244088</v>
      </c>
      <c r="X22" s="81">
        <f t="shared" si="8"/>
        <v>4900.7646480000003</v>
      </c>
      <c r="Y22" s="81">
        <f t="shared" si="8"/>
        <v>5096.5965209999995</v>
      </c>
      <c r="Z22" s="81">
        <f t="shared" si="8"/>
        <v>5284.1052530000006</v>
      </c>
      <c r="AA22" s="81">
        <f t="shared" si="8"/>
        <v>5306.812148</v>
      </c>
      <c r="AB22" s="82">
        <f t="shared" si="8"/>
        <v>20588.278570000002</v>
      </c>
      <c r="AC22" s="313">
        <f t="shared" si="8"/>
        <v>4660.2138250000007</v>
      </c>
      <c r="AD22" s="313">
        <f t="shared" si="8"/>
        <v>3629.7960560000001</v>
      </c>
      <c r="AE22" s="313">
        <f t="shared" si="8"/>
        <v>4791.0359870000002</v>
      </c>
      <c r="AF22" s="313">
        <f t="shared" ref="AF22:AM22" si="9">SUM(AF16,AF20)</f>
        <v>4996.0789679999998</v>
      </c>
      <c r="AG22" s="82">
        <f t="shared" si="9"/>
        <v>18077.124835999999</v>
      </c>
      <c r="AH22" s="313">
        <f t="shared" si="9"/>
        <v>4661.8469869999999</v>
      </c>
      <c r="AI22" s="313">
        <f t="shared" si="9"/>
        <v>5041.797963</v>
      </c>
      <c r="AJ22" s="313">
        <f t="shared" si="9"/>
        <v>4379.2897975643054</v>
      </c>
      <c r="AK22" s="313">
        <f t="shared" si="9"/>
        <v>4750.3255350000009</v>
      </c>
      <c r="AL22" s="82">
        <f t="shared" si="9"/>
        <v>18833.260282564304</v>
      </c>
      <c r="AM22" s="313">
        <f t="shared" si="9"/>
        <v>4566.1541029999998</v>
      </c>
      <c r="AN22" s="313">
        <f t="shared" ref="AN22:AO22" si="10">SUM(AN16,AN20)</f>
        <v>5155.3209225000001</v>
      </c>
      <c r="AO22" s="313">
        <f t="shared" si="10"/>
        <v>5175.0054055000001</v>
      </c>
    </row>
    <row r="23" spans="2:44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297"/>
      <c r="AE23" s="297"/>
      <c r="AM23" s="412"/>
    </row>
    <row r="24" spans="2:44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297"/>
      <c r="AE24" s="297"/>
      <c r="AM24" s="412"/>
    </row>
    <row r="25" spans="2:44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297"/>
      <c r="AE25" s="297"/>
      <c r="AM25" s="412"/>
    </row>
    <row r="26" spans="2:44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09"/>
      <c r="V26" s="19"/>
      <c r="W26" s="109"/>
      <c r="AD26" s="297"/>
      <c r="AE26" s="297"/>
      <c r="AM26" s="412"/>
    </row>
    <row r="27" spans="2:44">
      <c r="B27" s="48" t="s">
        <v>158</v>
      </c>
      <c r="C27" s="90"/>
      <c r="D27" s="85" t="s">
        <v>185</v>
      </c>
      <c r="E27" s="85" t="s">
        <v>186</v>
      </c>
      <c r="F27" s="85" t="s">
        <v>187</v>
      </c>
      <c r="G27" s="85" t="s">
        <v>188</v>
      </c>
      <c r="H27" s="86">
        <v>2015</v>
      </c>
      <c r="I27" s="85" t="s">
        <v>189</v>
      </c>
      <c r="J27" s="85" t="s">
        <v>190</v>
      </c>
      <c r="K27" s="85" t="s">
        <v>191</v>
      </c>
      <c r="L27" s="85" t="s">
        <v>192</v>
      </c>
      <c r="M27" s="86">
        <v>2016</v>
      </c>
      <c r="N27" s="85" t="s">
        <v>193</v>
      </c>
      <c r="O27" s="85" t="s">
        <v>194</v>
      </c>
      <c r="P27" s="85" t="s">
        <v>195</v>
      </c>
      <c r="Q27" s="85" t="s">
        <v>196</v>
      </c>
      <c r="R27" s="86">
        <v>2017</v>
      </c>
      <c r="S27" s="85" t="s">
        <v>197</v>
      </c>
      <c r="T27" s="85" t="s">
        <v>213</v>
      </c>
      <c r="U27" s="85" t="s">
        <v>214</v>
      </c>
      <c r="V27" s="85" t="s">
        <v>217</v>
      </c>
      <c r="W27" s="86">
        <v>2018</v>
      </c>
      <c r="X27" s="85" t="s">
        <v>220</v>
      </c>
      <c r="Y27" s="85" t="s">
        <v>228</v>
      </c>
      <c r="Z27" s="85" t="s">
        <v>240</v>
      </c>
      <c r="AA27" s="85" t="s">
        <v>252</v>
      </c>
      <c r="AB27" s="86">
        <v>2019</v>
      </c>
      <c r="AC27" s="316" t="s">
        <v>318</v>
      </c>
      <c r="AD27" s="316" t="s">
        <v>343</v>
      </c>
      <c r="AE27" s="316" t="s">
        <v>350</v>
      </c>
      <c r="AF27" s="316" t="s">
        <v>360</v>
      </c>
      <c r="AG27" s="86">
        <v>2020</v>
      </c>
      <c r="AH27" s="316" t="s">
        <v>374</v>
      </c>
      <c r="AI27" s="316" t="s">
        <v>377</v>
      </c>
      <c r="AJ27" s="316" t="s">
        <v>383</v>
      </c>
      <c r="AK27" s="316" t="s">
        <v>386</v>
      </c>
      <c r="AL27" s="86">
        <v>2021</v>
      </c>
      <c r="AM27" s="316" t="s">
        <v>389</v>
      </c>
      <c r="AN27" s="316" t="s">
        <v>397</v>
      </c>
      <c r="AO27" s="316" t="s">
        <v>402</v>
      </c>
    </row>
    <row r="28" spans="2:44">
      <c r="B28" s="59"/>
      <c r="C28" s="60"/>
      <c r="D28" s="59"/>
      <c r="E28" s="59"/>
      <c r="F28" s="59"/>
      <c r="G28" s="59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297"/>
      <c r="AE28" s="297"/>
      <c r="AH28" s="297"/>
      <c r="AM28" s="412"/>
    </row>
    <row r="29" spans="2:44">
      <c r="B29" s="66" t="s">
        <v>159</v>
      </c>
      <c r="C29" s="97" t="s">
        <v>202</v>
      </c>
      <c r="D29" s="76">
        <v>8415.7061531999989</v>
      </c>
      <c r="E29" s="76">
        <v>9167.4938971999982</v>
      </c>
      <c r="F29" s="76">
        <v>9545.0678403999991</v>
      </c>
      <c r="G29" s="76">
        <v>9866.3994427999987</v>
      </c>
      <c r="H29" s="77">
        <f>SUM(D29:G29)</f>
        <v>36994.667333599995</v>
      </c>
      <c r="I29" s="76">
        <v>6114.2075999999997</v>
      </c>
      <c r="J29" s="76">
        <v>9831.6364271999992</v>
      </c>
      <c r="K29" s="76">
        <v>9859.7425268000006</v>
      </c>
      <c r="L29" s="76">
        <v>10377.009599999999</v>
      </c>
      <c r="M29" s="77">
        <f>SUM(I29:L29)</f>
        <v>36182.596153999999</v>
      </c>
      <c r="N29" s="76">
        <v>9198.0195023999986</v>
      </c>
      <c r="O29" s="76">
        <v>9865.2483999999986</v>
      </c>
      <c r="P29" s="76">
        <v>6838.5986664000002</v>
      </c>
      <c r="Q29" s="76">
        <v>9997.8456000000006</v>
      </c>
      <c r="R29" s="77">
        <f>SUM(N29:Q29)</f>
        <v>35899.712168799997</v>
      </c>
      <c r="S29" s="76">
        <f>S12*7.6</f>
        <v>9701.8283132000015</v>
      </c>
      <c r="T29" s="76">
        <f t="shared" ref="T29:X32" si="11">T12*7.6</f>
        <v>10090.6188532</v>
      </c>
      <c r="U29" s="76">
        <f t="shared" si="11"/>
        <v>10176.4</v>
      </c>
      <c r="V29" s="76">
        <f t="shared" si="11"/>
        <v>10065.931233599997</v>
      </c>
      <c r="W29" s="77">
        <f>SUM(S29:V29)</f>
        <v>40034.778399999996</v>
      </c>
      <c r="X29" s="76">
        <f t="shared" si="11"/>
        <v>9595.7828000000009</v>
      </c>
      <c r="Y29" s="76">
        <v>10915.203599999999</v>
      </c>
      <c r="Z29" s="20">
        <v>9241.6</v>
      </c>
      <c r="AA29" s="76">
        <f>AA12*7.6</f>
        <v>11194.8</v>
      </c>
      <c r="AB29" s="77">
        <f>SUM(X29:AA29)</f>
        <v>40947.386400000003</v>
      </c>
      <c r="AC29" s="310">
        <v>10519.669199999998</v>
      </c>
      <c r="AD29" s="310">
        <v>9491.1308000000008</v>
      </c>
      <c r="AE29" s="310">
        <v>7952.8300000000008</v>
      </c>
      <c r="AF29" s="105">
        <v>10160.25</v>
      </c>
      <c r="AG29" s="77">
        <f>SUM(AC29:AF29)</f>
        <v>38123.880000000005</v>
      </c>
      <c r="AH29" s="310">
        <v>8952.6476731999992</v>
      </c>
      <c r="AI29" s="310">
        <v>10706.2951268</v>
      </c>
      <c r="AJ29" s="310">
        <v>10792.254744399999</v>
      </c>
      <c r="AK29" s="310">
        <v>11147.266187600002</v>
      </c>
      <c r="AL29" s="77">
        <f>SUM(AH29:AK29)</f>
        <v>41598.463732000004</v>
      </c>
      <c r="AM29" s="310">
        <v>9996.2495999999992</v>
      </c>
      <c r="AN29" s="310">
        <v>10375.766057600002</v>
      </c>
      <c r="AO29" s="310">
        <v>11293.825142399995</v>
      </c>
    </row>
    <row r="30" spans="2:44">
      <c r="B30" s="66" t="s">
        <v>160</v>
      </c>
      <c r="C30" s="97" t="s">
        <v>202</v>
      </c>
      <c r="D30" s="76">
        <v>8815.3919999999998</v>
      </c>
      <c r="E30" s="76">
        <v>9681.9211999999989</v>
      </c>
      <c r="F30" s="76">
        <v>9172.7971999999991</v>
      </c>
      <c r="G30" s="76">
        <v>8889.34</v>
      </c>
      <c r="H30" s="77">
        <f>SUM(D30:G30)</f>
        <v>36559.450400000002</v>
      </c>
      <c r="I30" s="76">
        <v>7610.2979999999998</v>
      </c>
      <c r="J30" s="76">
        <v>10190.665199999999</v>
      </c>
      <c r="K30" s="76">
        <v>6585.1264000000001</v>
      </c>
      <c r="L30" s="76">
        <v>10496.132</v>
      </c>
      <c r="M30" s="77">
        <f>SUM(I30:L30)</f>
        <v>34882.221599999997</v>
      </c>
      <c r="N30" s="76">
        <v>9881.3148000000001</v>
      </c>
      <c r="O30" s="76">
        <v>10248.622799999999</v>
      </c>
      <c r="P30" s="76">
        <v>8982.6679999999997</v>
      </c>
      <c r="Q30" s="76">
        <v>6964.0091999999995</v>
      </c>
      <c r="R30" s="77">
        <f>SUM(N30:Q30)</f>
        <v>36076.614799999996</v>
      </c>
      <c r="S30" s="76">
        <f>S13*7.6</f>
        <v>9983.9299999999985</v>
      </c>
      <c r="T30" s="76">
        <f t="shared" si="11"/>
        <v>11185.839599999999</v>
      </c>
      <c r="U30" s="76">
        <f t="shared" si="11"/>
        <v>8557.6</v>
      </c>
      <c r="V30" s="76">
        <f t="shared" si="11"/>
        <v>10858.765999999998</v>
      </c>
      <c r="W30" s="77">
        <f>SUM(S30:V30)</f>
        <v>40586.135599999994</v>
      </c>
      <c r="X30" s="76">
        <f t="shared" si="11"/>
        <v>10494.824799999999</v>
      </c>
      <c r="Y30" s="76">
        <v>8316.6799999999985</v>
      </c>
      <c r="Z30" s="76">
        <v>11065.6</v>
      </c>
      <c r="AA30" s="76">
        <f>AA13*7.6</f>
        <v>10328.4</v>
      </c>
      <c r="AB30" s="77">
        <f>SUM(X30:AA30)</f>
        <v>40205.504799999995</v>
      </c>
      <c r="AC30" s="310">
        <v>10038.672799999998</v>
      </c>
      <c r="AD30" s="310">
        <v>5585.4072000000015</v>
      </c>
      <c r="AE30" s="310">
        <v>11121.422</v>
      </c>
      <c r="AF30" s="105">
        <v>11281.629999999996</v>
      </c>
      <c r="AG30" s="77">
        <f>SUM(AC30:AF30)</f>
        <v>38027.131999999998</v>
      </c>
      <c r="AH30" s="310">
        <v>10616.994799999999</v>
      </c>
      <c r="AI30" s="310">
        <v>11237.322000000002</v>
      </c>
      <c r="AJ30" s="310">
        <v>10987.806400000001</v>
      </c>
      <c r="AK30" s="310">
        <v>8247.8011999999999</v>
      </c>
      <c r="AL30" s="77">
        <f>SUM(AH30:AK30)</f>
        <v>41089.924400000004</v>
      </c>
      <c r="AM30" s="310">
        <v>10641.086799999999</v>
      </c>
      <c r="AN30" s="310">
        <v>10937.015600000001</v>
      </c>
      <c r="AO30" s="310">
        <v>8591.4123999999974</v>
      </c>
      <c r="AP30" s="297"/>
      <c r="AR30" s="297"/>
    </row>
    <row r="31" spans="2:44">
      <c r="B31" s="66" t="s">
        <v>161</v>
      </c>
      <c r="C31" s="97" t="s">
        <v>202</v>
      </c>
      <c r="D31" s="76">
        <v>3272.8564000000001</v>
      </c>
      <c r="E31" s="76">
        <v>3133.5293999999999</v>
      </c>
      <c r="F31" s="76">
        <v>5525.2493999999997</v>
      </c>
      <c r="G31" s="76">
        <v>5142.9503999999997</v>
      </c>
      <c r="H31" s="77">
        <f>SUM(D31:G31)</f>
        <v>17074.585599999999</v>
      </c>
      <c r="I31" s="76">
        <v>3852.1435999999999</v>
      </c>
      <c r="J31" s="76">
        <v>5132.4547999999995</v>
      </c>
      <c r="K31" s="76">
        <v>5033.0011999999997</v>
      </c>
      <c r="L31" s="76">
        <v>3087.9749999999999</v>
      </c>
      <c r="M31" s="77">
        <f>SUM(I31:L31)</f>
        <v>17105.574599999996</v>
      </c>
      <c r="N31" s="76">
        <v>3777.5572000000002</v>
      </c>
      <c r="O31" s="76">
        <v>3425.2212</v>
      </c>
      <c r="P31" s="76">
        <v>5352.9095845999991</v>
      </c>
      <c r="Q31" s="76">
        <v>5249.7075999999997</v>
      </c>
      <c r="R31" s="77">
        <f>SUM(N31:Q31)</f>
        <v>17805.395584599999</v>
      </c>
      <c r="S31" s="76">
        <f>S14*7.6</f>
        <v>4534.2282213999997</v>
      </c>
      <c r="T31" s="76">
        <f t="shared" si="11"/>
        <v>2858.1258629999998</v>
      </c>
      <c r="U31" s="76">
        <f t="shared" si="11"/>
        <v>5631.5999999999995</v>
      </c>
      <c r="V31" s="76">
        <f t="shared" si="11"/>
        <v>4959.6029155999995</v>
      </c>
      <c r="W31" s="77">
        <f>SUM(S31:V31)</f>
        <v>17983.557000000001</v>
      </c>
      <c r="X31" s="76">
        <f t="shared" si="11"/>
        <v>4728.3361999999997</v>
      </c>
      <c r="Y31" s="76">
        <v>5264.3109999999997</v>
      </c>
      <c r="Z31" s="76">
        <v>5380.8</v>
      </c>
      <c r="AA31" s="76">
        <f>AA14*7.6</f>
        <v>5152.8</v>
      </c>
      <c r="AB31" s="77">
        <f>SUM(X31:AA31)</f>
        <v>20526.247199999998</v>
      </c>
      <c r="AC31" s="310">
        <v>4481.1575999999995</v>
      </c>
      <c r="AD31" s="310">
        <v>4145.9824000000008</v>
      </c>
      <c r="AE31" s="310">
        <v>4805.457199999998</v>
      </c>
      <c r="AF31" s="105">
        <v>4783.4742000000024</v>
      </c>
      <c r="AG31" s="77">
        <f>SUM(AC31:AF31)</f>
        <v>18216.071400000001</v>
      </c>
      <c r="AH31" s="310">
        <v>5175.8926988000003</v>
      </c>
      <c r="AI31" s="310">
        <v>3223.0877011999987</v>
      </c>
      <c r="AJ31" s="310">
        <v>5503.3707175999998</v>
      </c>
      <c r="AK31" s="310">
        <v>5723.1288824000012</v>
      </c>
      <c r="AL31" s="77">
        <f>SUM(AH31:AK31)</f>
        <v>19625.48</v>
      </c>
      <c r="AM31" s="310">
        <v>5557.2644</v>
      </c>
      <c r="AN31" s="310">
        <v>5978.5349155999975</v>
      </c>
      <c r="AO31" s="310">
        <v>6056.133484400003</v>
      </c>
      <c r="AP31" s="297"/>
      <c r="AR31" s="297"/>
    </row>
    <row r="32" spans="2:44">
      <c r="B32" s="66" t="s">
        <v>162</v>
      </c>
      <c r="C32" s="97" t="s">
        <v>202</v>
      </c>
      <c r="D32" s="76">
        <v>89.342894399999992</v>
      </c>
      <c r="E32" s="76">
        <v>695.08870779999995</v>
      </c>
      <c r="F32" s="76">
        <v>472.96870619999993</v>
      </c>
      <c r="G32" s="76">
        <v>167.7662</v>
      </c>
      <c r="H32" s="77">
        <f>SUM(D32:G32)</f>
        <v>1425.1665083999999</v>
      </c>
      <c r="I32" s="76">
        <v>38</v>
      </c>
      <c r="J32" s="76">
        <v>554.79999999999995</v>
      </c>
      <c r="K32" s="76">
        <v>1023.1955999999999</v>
      </c>
      <c r="L32" s="76">
        <v>753.40319999999974</v>
      </c>
      <c r="M32" s="77">
        <f>SUM(I32:L32)</f>
        <v>2369.3987999999995</v>
      </c>
      <c r="N32" s="76">
        <v>194.8184</v>
      </c>
      <c r="O32" s="76">
        <v>891.4644199999999</v>
      </c>
      <c r="P32" s="76">
        <v>1040.0067088000001</v>
      </c>
      <c r="Q32" s="76">
        <v>601.61027339999998</v>
      </c>
      <c r="R32" s="77">
        <f>SUM(N32:Q32)</f>
        <v>2727.8998022000001</v>
      </c>
      <c r="S32" s="76">
        <f>S15*7.6</f>
        <v>422.31501400000002</v>
      </c>
      <c r="T32" s="76">
        <f t="shared" si="11"/>
        <v>993.34572979999996</v>
      </c>
      <c r="U32" s="76">
        <f t="shared" si="11"/>
        <v>1067.8</v>
      </c>
      <c r="V32" s="76">
        <f t="shared" si="11"/>
        <v>628.36305619999973</v>
      </c>
      <c r="W32" s="77">
        <f>SUM(S32:V32)</f>
        <v>3111.8238000000001</v>
      </c>
      <c r="X32" s="76">
        <f t="shared" si="11"/>
        <v>307.8</v>
      </c>
      <c r="Y32" s="76">
        <v>1065.9531999999999</v>
      </c>
      <c r="Z32" s="76">
        <v>1147.5999999999999</v>
      </c>
      <c r="AA32" s="76">
        <f>AA15*7.6</f>
        <v>843.59999999999991</v>
      </c>
      <c r="AB32" s="77">
        <f>SUM(X32:AA32)</f>
        <v>3364.9531999999995</v>
      </c>
      <c r="AC32" s="310">
        <v>405.96159999999998</v>
      </c>
      <c r="AD32" s="310">
        <v>1084.3984</v>
      </c>
      <c r="AE32" s="310">
        <v>1142.8576</v>
      </c>
      <c r="AF32" s="105">
        <v>654.50440000000015</v>
      </c>
      <c r="AG32" s="77">
        <f>SUM(AC32:AF32)</f>
        <v>3287.7220000000002</v>
      </c>
      <c r="AH32" s="310">
        <v>548.92072359999997</v>
      </c>
      <c r="AI32" s="310">
        <v>1135.8244763999999</v>
      </c>
      <c r="AJ32" s="310">
        <v>1148.2595584000001</v>
      </c>
      <c r="AK32" s="310">
        <v>695.84777680000002</v>
      </c>
      <c r="AL32" s="77">
        <f>SUM(AH32:AK32)</f>
        <v>3528.8525351999997</v>
      </c>
      <c r="AM32" s="310">
        <v>535.91399999999999</v>
      </c>
      <c r="AN32" s="310">
        <v>1064.9280246000001</v>
      </c>
      <c r="AO32" s="310">
        <v>1141.9599753999996</v>
      </c>
      <c r="AP32" s="297"/>
      <c r="AR32" s="297"/>
    </row>
    <row r="33" spans="2:44">
      <c r="B33" s="65" t="s">
        <v>163</v>
      </c>
      <c r="C33" s="193" t="s">
        <v>202</v>
      </c>
      <c r="D33" s="79">
        <f>SUM(D29:D32)</f>
        <v>20593.297447600002</v>
      </c>
      <c r="E33" s="79">
        <f>SUM(E29:E32)</f>
        <v>22678.033205</v>
      </c>
      <c r="F33" s="79">
        <f>SUM(F29:F32)</f>
        <v>24716.083146600002</v>
      </c>
      <c r="G33" s="79">
        <f>SUM(G29:G32)</f>
        <v>24066.456042799997</v>
      </c>
      <c r="H33" s="80">
        <f>SUM(H29:H32)</f>
        <v>92053.869841999986</v>
      </c>
      <c r="I33" s="79">
        <f t="shared" ref="I33:AD33" si="12">SUM(I29:I32)</f>
        <v>17614.6492</v>
      </c>
      <c r="J33" s="79">
        <f t="shared" si="12"/>
        <v>25709.556427199997</v>
      </c>
      <c r="K33" s="79">
        <f t="shared" si="12"/>
        <v>22501.0657268</v>
      </c>
      <c r="L33" s="79">
        <f t="shared" si="12"/>
        <v>24714.519799999998</v>
      </c>
      <c r="M33" s="80">
        <f t="shared" si="12"/>
        <v>90539.791153999977</v>
      </c>
      <c r="N33" s="79">
        <f t="shared" si="12"/>
        <v>23051.709902399998</v>
      </c>
      <c r="O33" s="79">
        <f t="shared" si="12"/>
        <v>24430.556819999998</v>
      </c>
      <c r="P33" s="79">
        <f t="shared" si="12"/>
        <v>22214.182959799997</v>
      </c>
      <c r="Q33" s="79">
        <f t="shared" si="12"/>
        <v>22813.172673400004</v>
      </c>
      <c r="R33" s="80">
        <f t="shared" si="12"/>
        <v>92509.62235559999</v>
      </c>
      <c r="S33" s="79">
        <f t="shared" si="12"/>
        <v>24642.3015486</v>
      </c>
      <c r="T33" s="79">
        <f t="shared" si="12"/>
        <v>25127.930046000001</v>
      </c>
      <c r="U33" s="79">
        <f t="shared" si="12"/>
        <v>25433.399999999998</v>
      </c>
      <c r="V33" s="79">
        <f t="shared" si="12"/>
        <v>26512.663205399997</v>
      </c>
      <c r="W33" s="80">
        <f t="shared" si="12"/>
        <v>101716.29479999999</v>
      </c>
      <c r="X33" s="79">
        <f t="shared" si="12"/>
        <v>25126.7438</v>
      </c>
      <c r="Y33" s="79">
        <f t="shared" si="12"/>
        <v>25562.147799999995</v>
      </c>
      <c r="Z33" s="79">
        <f t="shared" si="12"/>
        <v>26835.599999999999</v>
      </c>
      <c r="AA33" s="79">
        <f t="shared" si="12"/>
        <v>27519.599999999995</v>
      </c>
      <c r="AB33" s="80">
        <f t="shared" si="12"/>
        <v>105044.0916</v>
      </c>
      <c r="AC33" s="312">
        <f t="shared" si="12"/>
        <v>25445.461199999994</v>
      </c>
      <c r="AD33" s="312">
        <f t="shared" si="12"/>
        <v>20306.918799999999</v>
      </c>
      <c r="AE33" s="312">
        <f t="shared" ref="AE33:AJ33" si="13">SUM(AE29:AE32)</f>
        <v>25022.566799999997</v>
      </c>
      <c r="AF33" s="312">
        <f t="shared" si="13"/>
        <v>26879.858600000003</v>
      </c>
      <c r="AG33" s="80">
        <f t="shared" si="13"/>
        <v>97654.805399999997</v>
      </c>
      <c r="AH33" s="312">
        <f t="shared" si="13"/>
        <v>25294.455895599996</v>
      </c>
      <c r="AI33" s="312">
        <f t="shared" si="13"/>
        <v>26302.529304400003</v>
      </c>
      <c r="AJ33" s="312">
        <f t="shared" si="13"/>
        <v>28431.691420400002</v>
      </c>
      <c r="AK33" s="312">
        <v>25814.044046800005</v>
      </c>
      <c r="AL33" s="80">
        <f t="shared" ref="AL33:AO33" si="14">SUM(AL29:AL32)</f>
        <v>105842.7206672</v>
      </c>
      <c r="AM33" s="312">
        <f t="shared" si="14"/>
        <v>26730.514800000001</v>
      </c>
      <c r="AN33" s="312">
        <f t="shared" si="14"/>
        <v>28356.244597800003</v>
      </c>
      <c r="AO33" s="312">
        <f t="shared" si="14"/>
        <v>27083.331002199993</v>
      </c>
      <c r="AP33" s="297"/>
      <c r="AR33" s="297"/>
    </row>
    <row r="34" spans="2:44">
      <c r="B34" s="78"/>
      <c r="C34" s="60"/>
      <c r="D34" s="78"/>
      <c r="E34" s="78"/>
      <c r="F34" s="78"/>
      <c r="G34" s="78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V34" s="77"/>
      <c r="W34" s="77"/>
      <c r="AD34" s="297"/>
      <c r="AE34" s="297"/>
      <c r="AH34" s="297"/>
      <c r="AI34" s="105"/>
      <c r="AM34" s="297"/>
      <c r="AP34" s="297"/>
      <c r="AR34" s="297"/>
    </row>
    <row r="35" spans="2:44">
      <c r="B35" s="66" t="s">
        <v>164</v>
      </c>
      <c r="C35" s="97" t="s">
        <v>202</v>
      </c>
      <c r="D35" s="76">
        <v>9558.1558079999977</v>
      </c>
      <c r="E35" s="76">
        <v>10780.662851999999</v>
      </c>
      <c r="F35" s="76">
        <v>10953.9075044</v>
      </c>
      <c r="G35" s="76">
        <v>6324.6392044000013</v>
      </c>
      <c r="H35" s="77">
        <f>SUM(D35:G35)</f>
        <v>37617.365368799998</v>
      </c>
      <c r="I35" s="76">
        <v>9856.4493479999983</v>
      </c>
      <c r="J35" s="76">
        <v>11365.487222</v>
      </c>
      <c r="K35" s="76">
        <v>8407.860916399999</v>
      </c>
      <c r="L35" s="76">
        <v>11470.4529348</v>
      </c>
      <c r="M35" s="77">
        <f>SUM(I35:L35)</f>
        <v>41100.250421199999</v>
      </c>
      <c r="N35" s="76">
        <v>9125.0512335999993</v>
      </c>
      <c r="O35" s="76">
        <v>9283.5005404000003</v>
      </c>
      <c r="P35" s="76">
        <v>11853.457587199997</v>
      </c>
      <c r="Q35" s="76">
        <v>12772.8953348</v>
      </c>
      <c r="R35" s="77">
        <f>SUM(N35:Q35)</f>
        <v>43034.904695999998</v>
      </c>
      <c r="S35" s="76">
        <f t="shared" ref="S35:X36" si="15">S18*7.6</f>
        <v>11602.148090800001</v>
      </c>
      <c r="T35" s="76">
        <f t="shared" si="15"/>
        <v>11856.851541999999</v>
      </c>
      <c r="U35" s="76">
        <f t="shared" si="15"/>
        <v>12546.280298</v>
      </c>
      <c r="V35" s="76">
        <f t="shared" si="15"/>
        <v>9023.7745912000009</v>
      </c>
      <c r="W35" s="77">
        <f>SUM(S35:V35)</f>
        <v>45029.054521999999</v>
      </c>
      <c r="X35" s="76">
        <f t="shared" si="15"/>
        <v>11518.598060800001</v>
      </c>
      <c r="Y35" s="76">
        <v>12240.268045999997</v>
      </c>
      <c r="Z35" s="76">
        <v>12388.347092000002</v>
      </c>
      <c r="AA35" s="76">
        <f>AA18*7.6</f>
        <v>11965.874864399999</v>
      </c>
      <c r="AB35" s="77">
        <f>SUM(X35:AA35)</f>
        <v>48113.088063200004</v>
      </c>
      <c r="AC35" s="310">
        <v>9423.9732024000004</v>
      </c>
      <c r="AD35" s="310">
        <v>6656.3958331999975</v>
      </c>
      <c r="AE35" s="310">
        <v>10550.030964400001</v>
      </c>
      <c r="AF35" s="105">
        <v>10336.039968399997</v>
      </c>
      <c r="AG35" s="77">
        <f>SUM(AC35:AF35)</f>
        <v>36966.439968399995</v>
      </c>
      <c r="AH35" s="310">
        <v>9611.4726276000001</v>
      </c>
      <c r="AI35" s="310">
        <v>11109.0212016</v>
      </c>
      <c r="AJ35" s="310">
        <v>4559.5331210887152</v>
      </c>
      <c r="AK35" s="310">
        <v>9570.0281176000026</v>
      </c>
      <c r="AL35" s="77">
        <f>SUM(AH35:AK35)</f>
        <v>34850.055067888723</v>
      </c>
      <c r="AM35" s="310">
        <v>7444.4838523999988</v>
      </c>
      <c r="AN35" s="310">
        <v>10112.162497200001</v>
      </c>
      <c r="AO35" s="310">
        <v>11451.7851004</v>
      </c>
      <c r="AP35" s="297"/>
      <c r="AR35" s="297"/>
    </row>
    <row r="36" spans="2:44">
      <c r="B36" s="66" t="s">
        <v>165</v>
      </c>
      <c r="C36" s="97" t="s">
        <v>202</v>
      </c>
      <c r="D36" s="76">
        <v>492.56281719999993</v>
      </c>
      <c r="E36" s="76">
        <v>698.7512352</v>
      </c>
      <c r="F36" s="76">
        <v>723.47932631999993</v>
      </c>
      <c r="G36" s="76">
        <v>583.67577439999991</v>
      </c>
      <c r="H36" s="77">
        <f>SUM(D36:G36)</f>
        <v>2498.4691531199996</v>
      </c>
      <c r="I36" s="76">
        <v>503.35421679999996</v>
      </c>
      <c r="J36" s="76">
        <v>800.60170040000003</v>
      </c>
      <c r="K36" s="76">
        <v>642.80801519999989</v>
      </c>
      <c r="L36" s="76">
        <v>745.96159920000002</v>
      </c>
      <c r="M36" s="77">
        <f>SUM(I36:L36)</f>
        <v>2692.7255315999996</v>
      </c>
      <c r="N36" s="76">
        <v>462.33969200000001</v>
      </c>
      <c r="O36" s="76">
        <v>692.98879360000001</v>
      </c>
      <c r="P36" s="76">
        <v>848.01169360000006</v>
      </c>
      <c r="Q36" s="76">
        <v>831.11231079999993</v>
      </c>
      <c r="R36" s="77">
        <f>SUM(N36:Q36)</f>
        <v>2834.4524899999997</v>
      </c>
      <c r="S36" s="76">
        <f t="shared" si="15"/>
        <v>582.74009188799994</v>
      </c>
      <c r="T36" s="76">
        <f t="shared" si="15"/>
        <v>891.12321039999995</v>
      </c>
      <c r="U36" s="76">
        <f t="shared" si="15"/>
        <v>911.01484240000002</v>
      </c>
      <c r="V36" s="76">
        <f t="shared" si="15"/>
        <v>700.75108399999988</v>
      </c>
      <c r="W36" s="77">
        <f>SUM(S36:V36)</f>
        <v>3085.6292286879998</v>
      </c>
      <c r="X36" s="76">
        <f t="shared" si="15"/>
        <v>600.46946400000002</v>
      </c>
      <c r="Y36" s="76">
        <v>931.71771360000002</v>
      </c>
      <c r="Z36" s="76">
        <v>935.25283079999997</v>
      </c>
      <c r="AA36" s="76">
        <f>AA19*7.6</f>
        <v>846.29746039999998</v>
      </c>
      <c r="AB36" s="77">
        <f>SUM(X36:AA36)</f>
        <v>3313.7374688</v>
      </c>
      <c r="AC36" s="310">
        <v>548.19066759999987</v>
      </c>
      <c r="AD36" s="310">
        <v>623.1353924</v>
      </c>
      <c r="AE36" s="310">
        <v>839.27573679999989</v>
      </c>
      <c r="AF36" s="105">
        <v>754.30158839999979</v>
      </c>
      <c r="AG36" s="77">
        <f>SUM(AC36:AF36)</f>
        <v>2764.9033851999993</v>
      </c>
      <c r="AH36" s="310">
        <v>524.10857799999997</v>
      </c>
      <c r="AI36" s="310">
        <v>906.11401280000007</v>
      </c>
      <c r="AJ36" s="310">
        <v>291.37792000000002</v>
      </c>
      <c r="AK36" s="310">
        <v>718.40190159999997</v>
      </c>
      <c r="AL36" s="77">
        <f>SUM(AH36:AK36)</f>
        <v>2440.0024124000001</v>
      </c>
      <c r="AM36" s="310">
        <v>527.77253040000005</v>
      </c>
      <c r="AN36" s="310">
        <v>712.03191599999991</v>
      </c>
      <c r="AO36" s="310">
        <v>794.92497919999994</v>
      </c>
      <c r="AP36" s="297"/>
      <c r="AR36" s="297"/>
    </row>
    <row r="37" spans="2:44">
      <c r="B37" s="65" t="s">
        <v>166</v>
      </c>
      <c r="C37" s="193" t="s">
        <v>202</v>
      </c>
      <c r="D37" s="79">
        <f>SUM(D35:D36)</f>
        <v>10050.718625199997</v>
      </c>
      <c r="E37" s="79">
        <f>SUM(E35:E36)</f>
        <v>11479.414087199999</v>
      </c>
      <c r="F37" s="79">
        <f>SUM(F35:F36)</f>
        <v>11677.386830719999</v>
      </c>
      <c r="G37" s="79">
        <f>SUM(G35:G36)</f>
        <v>6908.314978800001</v>
      </c>
      <c r="H37" s="80">
        <f>SUM(H35:H36)</f>
        <v>40115.834521919998</v>
      </c>
      <c r="I37" s="79">
        <f t="shared" ref="I37:AD37" si="16">SUM(I35:I36)</f>
        <v>10359.803564799999</v>
      </c>
      <c r="J37" s="79">
        <f t="shared" si="16"/>
        <v>12166.0889224</v>
      </c>
      <c r="K37" s="79">
        <f t="shared" si="16"/>
        <v>9050.6689315999993</v>
      </c>
      <c r="L37" s="79">
        <f t="shared" si="16"/>
        <v>12216.414534</v>
      </c>
      <c r="M37" s="80">
        <f t="shared" si="16"/>
        <v>43792.9759528</v>
      </c>
      <c r="N37" s="79">
        <f t="shared" si="16"/>
        <v>9587.3909255999988</v>
      </c>
      <c r="O37" s="79">
        <f t="shared" si="16"/>
        <v>9976.4893339999999</v>
      </c>
      <c r="P37" s="79">
        <f t="shared" si="16"/>
        <v>12701.469280799996</v>
      </c>
      <c r="Q37" s="79">
        <f t="shared" si="16"/>
        <v>13604.007645599999</v>
      </c>
      <c r="R37" s="80">
        <f t="shared" si="16"/>
        <v>45869.357185999994</v>
      </c>
      <c r="S37" s="79">
        <f t="shared" si="16"/>
        <v>12184.888182688001</v>
      </c>
      <c r="T37" s="79">
        <f t="shared" si="16"/>
        <v>12747.974752399998</v>
      </c>
      <c r="U37" s="79">
        <f t="shared" si="16"/>
        <v>13457.2951404</v>
      </c>
      <c r="V37" s="79">
        <f t="shared" si="16"/>
        <v>9724.5256752000005</v>
      </c>
      <c r="W37" s="80">
        <f t="shared" si="16"/>
        <v>48114.683750687997</v>
      </c>
      <c r="X37" s="79">
        <f t="shared" si="16"/>
        <v>12119.067524800001</v>
      </c>
      <c r="Y37" s="79">
        <f t="shared" si="16"/>
        <v>13171.985759599997</v>
      </c>
      <c r="Z37" s="79">
        <f t="shared" si="16"/>
        <v>13323.599922800002</v>
      </c>
      <c r="AA37" s="79">
        <f t="shared" si="16"/>
        <v>12812.172324799998</v>
      </c>
      <c r="AB37" s="80">
        <f t="shared" si="16"/>
        <v>51426.825532000003</v>
      </c>
      <c r="AC37" s="312">
        <f t="shared" si="16"/>
        <v>9972.1638700000003</v>
      </c>
      <c r="AD37" s="312">
        <f t="shared" si="16"/>
        <v>7279.5312255999979</v>
      </c>
      <c r="AE37" s="312">
        <f t="shared" ref="AE37:AJ37" si="17">SUM(AE35:AE36)</f>
        <v>11389.306701200001</v>
      </c>
      <c r="AF37" s="312">
        <f t="shared" si="17"/>
        <v>11090.341556799996</v>
      </c>
      <c r="AG37" s="80">
        <f t="shared" si="17"/>
        <v>39731.343353599994</v>
      </c>
      <c r="AH37" s="312">
        <f t="shared" si="17"/>
        <v>10135.5812056</v>
      </c>
      <c r="AI37" s="312">
        <f t="shared" si="17"/>
        <v>12015.135214400001</v>
      </c>
      <c r="AJ37" s="312">
        <f t="shared" si="17"/>
        <v>4850.9110410887151</v>
      </c>
      <c r="AK37" s="312">
        <v>10288.430019200001</v>
      </c>
      <c r="AL37" s="80">
        <f t="shared" ref="AL37:AO37" si="18">SUM(AL35:AL36)</f>
        <v>37290.05748028872</v>
      </c>
      <c r="AM37" s="312">
        <f t="shared" si="18"/>
        <v>7972.2563827999984</v>
      </c>
      <c r="AN37" s="312">
        <f t="shared" si="18"/>
        <v>10824.194413200001</v>
      </c>
      <c r="AO37" s="312">
        <f t="shared" si="18"/>
        <v>12246.7100796</v>
      </c>
      <c r="AP37" s="297"/>
    </row>
    <row r="38" spans="2:44">
      <c r="B38" s="78"/>
      <c r="C38" s="60"/>
      <c r="D38" s="78"/>
      <c r="E38" s="78"/>
      <c r="F38" s="78"/>
      <c r="G38" s="78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V38" s="77"/>
      <c r="W38" s="77"/>
      <c r="AA38" s="253"/>
      <c r="AB38" s="253"/>
      <c r="AD38" s="297"/>
      <c r="AE38" s="297"/>
      <c r="AG38" s="253"/>
      <c r="AH38" s="297"/>
      <c r="AL38" s="253"/>
      <c r="AM38" s="297"/>
      <c r="AP38" s="297"/>
    </row>
    <row r="39" spans="2:44" ht="13.5" thickBot="1">
      <c r="B39" s="67" t="s">
        <v>167</v>
      </c>
      <c r="C39" s="194" t="s">
        <v>202</v>
      </c>
      <c r="D39" s="81">
        <f>SUM(D33,D37)</f>
        <v>30644.016072799997</v>
      </c>
      <c r="E39" s="81">
        <f>SUM(E33,E37)</f>
        <v>34157.447292199999</v>
      </c>
      <c r="F39" s="81">
        <f>SUM(F33,F37)</f>
        <v>36393.469977319997</v>
      </c>
      <c r="G39" s="81">
        <f>SUM(G33,G37)</f>
        <v>30974.771021599998</v>
      </c>
      <c r="H39" s="82">
        <f>SUM(H33,H37)</f>
        <v>132169.70436391997</v>
      </c>
      <c r="I39" s="81">
        <f t="shared" ref="I39:AE39" si="19">SUM(I33,I37)</f>
        <v>27974.4527648</v>
      </c>
      <c r="J39" s="81">
        <f t="shared" si="19"/>
        <v>37875.645349599996</v>
      </c>
      <c r="K39" s="81">
        <f t="shared" si="19"/>
        <v>31551.734658399997</v>
      </c>
      <c r="L39" s="81">
        <f t="shared" si="19"/>
        <v>36930.934333999998</v>
      </c>
      <c r="M39" s="82">
        <f t="shared" si="19"/>
        <v>134332.76710679999</v>
      </c>
      <c r="N39" s="81">
        <f t="shared" si="19"/>
        <v>32639.100827999995</v>
      </c>
      <c r="O39" s="81">
        <f t="shared" si="19"/>
        <v>34407.046153999996</v>
      </c>
      <c r="P39" s="81">
        <f t="shared" si="19"/>
        <v>34915.652240599993</v>
      </c>
      <c r="Q39" s="81">
        <f t="shared" si="19"/>
        <v>36417.180319000006</v>
      </c>
      <c r="R39" s="82">
        <f t="shared" si="19"/>
        <v>138378.97954159998</v>
      </c>
      <c r="S39" s="81">
        <f t="shared" si="19"/>
        <v>36827.189731288003</v>
      </c>
      <c r="T39" s="81">
        <f t="shared" si="19"/>
        <v>37875.904798399999</v>
      </c>
      <c r="U39" s="81">
        <f t="shared" si="19"/>
        <v>38890.695140399999</v>
      </c>
      <c r="V39" s="81">
        <f t="shared" si="19"/>
        <v>36237.188880599999</v>
      </c>
      <c r="W39" s="82">
        <f t="shared" si="19"/>
        <v>149830.97855068799</v>
      </c>
      <c r="X39" s="81">
        <f t="shared" si="19"/>
        <v>37245.811324800001</v>
      </c>
      <c r="Y39" s="81">
        <f t="shared" si="19"/>
        <v>38734.133559599992</v>
      </c>
      <c r="Z39" s="81">
        <f t="shared" si="19"/>
        <v>40159.199922799999</v>
      </c>
      <c r="AA39" s="81">
        <f t="shared" si="19"/>
        <v>40331.772324799997</v>
      </c>
      <c r="AB39" s="82">
        <f t="shared" si="19"/>
        <v>156470.917132</v>
      </c>
      <c r="AC39" s="313">
        <f t="shared" si="19"/>
        <v>35417.625069999995</v>
      </c>
      <c r="AD39" s="313">
        <f t="shared" si="19"/>
        <v>27586.450025599996</v>
      </c>
      <c r="AE39" s="313">
        <f t="shared" si="19"/>
        <v>36411.873501199996</v>
      </c>
      <c r="AF39" s="313">
        <f t="shared" ref="AF39:AJ39" si="20">SUM(AF33,AF37)</f>
        <v>37970.200156799998</v>
      </c>
      <c r="AG39" s="82">
        <f t="shared" si="20"/>
        <v>137386.14875359999</v>
      </c>
      <c r="AH39" s="313">
        <f t="shared" si="20"/>
        <v>35430.037101199996</v>
      </c>
      <c r="AI39" s="313">
        <f t="shared" si="20"/>
        <v>38317.664518800004</v>
      </c>
      <c r="AJ39" s="313">
        <f t="shared" si="20"/>
        <v>33282.602461488714</v>
      </c>
      <c r="AK39" s="313">
        <v>36102.474066000002</v>
      </c>
      <c r="AL39" s="82">
        <f t="shared" ref="AL39:AO39" si="21">SUM(AL33,AL37)</f>
        <v>143132.77814748872</v>
      </c>
      <c r="AM39" s="313">
        <f t="shared" si="21"/>
        <v>34702.771182800003</v>
      </c>
      <c r="AN39" s="313">
        <f t="shared" si="21"/>
        <v>39180.439011000002</v>
      </c>
      <c r="AO39" s="313">
        <f t="shared" si="21"/>
        <v>39330.041081799995</v>
      </c>
      <c r="AP39" s="297"/>
    </row>
    <row r="42" spans="2:44">
      <c r="B42" s="64" t="s">
        <v>205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68"/>
      <c r="B1" s="68"/>
      <c r="C1" s="68"/>
      <c r="D1" s="68"/>
      <c r="E1" s="68"/>
    </row>
    <row r="3" spans="1:5" ht="18.75">
      <c r="B3" s="21" t="s">
        <v>168</v>
      </c>
    </row>
    <row r="5" spans="1:5">
      <c r="B5" s="9" t="s">
        <v>169</v>
      </c>
      <c r="C5" s="33" t="s">
        <v>170</v>
      </c>
    </row>
    <row r="6" spans="1:5">
      <c r="B6" s="9" t="s">
        <v>171</v>
      </c>
      <c r="C6" s="33" t="s">
        <v>172</v>
      </c>
    </row>
    <row r="7" spans="1:5">
      <c r="B7" s="9" t="s">
        <v>173</v>
      </c>
      <c r="C7" s="33" t="s">
        <v>174</v>
      </c>
    </row>
    <row r="8" spans="1:5">
      <c r="B8" s="9" t="s">
        <v>175</v>
      </c>
      <c r="C8" s="33" t="s">
        <v>176</v>
      </c>
    </row>
    <row r="9" spans="1:5">
      <c r="B9" s="9" t="s">
        <v>177</v>
      </c>
      <c r="C9" s="33" t="s">
        <v>178</v>
      </c>
    </row>
    <row r="10" spans="1:5">
      <c r="B10" s="9" t="s">
        <v>179</v>
      </c>
      <c r="C10" s="33" t="s">
        <v>180</v>
      </c>
    </row>
    <row r="11" spans="1:5">
      <c r="B11" s="9" t="s">
        <v>181</v>
      </c>
      <c r="C11" s="33" t="s">
        <v>182</v>
      </c>
    </row>
    <row r="12" spans="1:5">
      <c r="B12" s="9" t="s">
        <v>183</v>
      </c>
      <c r="C12" s="33" t="s">
        <v>184</v>
      </c>
    </row>
    <row r="13" spans="1:5">
      <c r="B13" s="9" t="s">
        <v>203</v>
      </c>
      <c r="C13" s="33" t="s">
        <v>204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tabSelected="1" zoomScaleNormal="100" workbookViewId="0">
      <selection activeCell="M18" sqref="M18"/>
    </sheetView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373</v>
      </c>
      <c r="C11" s="11" t="s">
        <v>8</v>
      </c>
    </row>
    <row r="12" spans="2:3">
      <c r="B12" s="10" t="s">
        <v>372</v>
      </c>
      <c r="C12" s="11" t="s">
        <v>268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54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R87"/>
  <sheetViews>
    <sheetView showGridLines="0" topLeftCell="D1" zoomScaleNormal="100" workbookViewId="0">
      <selection activeCell="AS10" sqref="AS10"/>
    </sheetView>
  </sheetViews>
  <sheetFormatPr defaultColWidth="8.7109375" defaultRowHeight="12.75" outlineLevelCol="1"/>
  <cols>
    <col min="1" max="1" width="3.7109375" style="292" customWidth="1"/>
    <col min="2" max="2" width="3.5703125" style="292" customWidth="1"/>
    <col min="3" max="3" width="42.7109375" style="292" customWidth="1"/>
    <col min="4" max="4" width="37.7109375" style="292" customWidth="1"/>
    <col min="5" max="5" width="16" style="317" customWidth="1"/>
    <col min="6" max="7" width="15.7109375" style="292" hidden="1" customWidth="1" outlineLevel="1"/>
    <col min="8" max="9" width="16.7109375" style="292" hidden="1" customWidth="1" outlineLevel="1"/>
    <col min="10" max="10" width="16.7109375" style="294" hidden="1" customWidth="1" collapsed="1"/>
    <col min="11" max="14" width="16.7109375" style="292" hidden="1" customWidth="1" outlineLevel="1"/>
    <col min="15" max="15" width="16.7109375" style="294" hidden="1" customWidth="1" collapsed="1"/>
    <col min="16" max="19" width="16.7109375" style="292" hidden="1" customWidth="1" outlineLevel="1"/>
    <col min="20" max="20" width="16.7109375" style="294" hidden="1" customWidth="1" collapsed="1"/>
    <col min="21" max="21" width="16.7109375" style="292" hidden="1" customWidth="1" outlineLevel="1"/>
    <col min="22" max="24" width="15.7109375" style="292" hidden="1" customWidth="1" outlineLevel="1"/>
    <col min="25" max="25" width="15.7109375" style="294" hidden="1" customWidth="1" collapsed="1"/>
    <col min="26" max="29" width="16" style="292" hidden="1" customWidth="1" outlineLevel="1"/>
    <col min="30" max="30" width="32.7109375" style="292" hidden="1" customWidth="1" outlineLevel="1"/>
    <col min="31" max="31" width="16" style="292" hidden="1" customWidth="1" collapsed="1"/>
    <col min="32" max="33" width="16" style="292" hidden="1" customWidth="1" outlineLevel="1"/>
    <col min="34" max="34" width="16.7109375" style="292" hidden="1" customWidth="1" outlineLevel="1"/>
    <col min="35" max="35" width="18.7109375" style="292" hidden="1" customWidth="1" outlineLevel="1"/>
    <col min="36" max="36" width="16" style="292" hidden="1" customWidth="1" collapsed="1"/>
    <col min="37" max="37" width="16" style="292" hidden="1" customWidth="1" outlineLevel="1"/>
    <col min="38" max="38" width="15.7109375" style="292" hidden="1" customWidth="1" outlineLevel="1"/>
    <col min="39" max="39" width="16.28515625" style="292" hidden="1" customWidth="1" outlineLevel="1"/>
    <col min="40" max="40" width="15.42578125" style="292" hidden="1" customWidth="1" outlineLevel="1"/>
    <col min="41" max="41" width="11.28515625" style="292" hidden="1" customWidth="1" collapsed="1"/>
    <col min="42" max="42" width="13.140625" style="292" hidden="1" customWidth="1"/>
    <col min="43" max="43" width="13.42578125" style="292" bestFit="1" customWidth="1"/>
    <col min="44" max="44" width="16" style="292" bestFit="1" customWidth="1"/>
    <col min="45" max="16384" width="8.7109375" style="292"/>
  </cols>
  <sheetData>
    <row r="1" spans="2:44">
      <c r="B1" s="14"/>
      <c r="C1" s="15"/>
      <c r="D1" s="15"/>
      <c r="E1" s="15"/>
      <c r="F1" s="316" t="s">
        <v>185</v>
      </c>
      <c r="G1" s="316" t="s">
        <v>186</v>
      </c>
      <c r="H1" s="316" t="s">
        <v>187</v>
      </c>
      <c r="I1" s="316" t="s">
        <v>188</v>
      </c>
      <c r="J1" s="86">
        <v>2015</v>
      </c>
      <c r="K1" s="316" t="s">
        <v>189</v>
      </c>
      <c r="L1" s="316" t="s">
        <v>190</v>
      </c>
      <c r="M1" s="316" t="s">
        <v>191</v>
      </c>
      <c r="N1" s="316" t="s">
        <v>192</v>
      </c>
      <c r="O1" s="86">
        <v>2016</v>
      </c>
      <c r="P1" s="316" t="s">
        <v>193</v>
      </c>
      <c r="Q1" s="316" t="s">
        <v>194</v>
      </c>
      <c r="R1" s="316" t="s">
        <v>195</v>
      </c>
      <c r="S1" s="316" t="s">
        <v>196</v>
      </c>
      <c r="T1" s="86">
        <v>2017</v>
      </c>
      <c r="U1" s="316" t="s">
        <v>197</v>
      </c>
      <c r="V1" s="316" t="s">
        <v>213</v>
      </c>
      <c r="W1" s="316" t="s">
        <v>214</v>
      </c>
      <c r="X1" s="316" t="s">
        <v>217</v>
      </c>
      <c r="Y1" s="86">
        <v>2018</v>
      </c>
      <c r="Z1" s="316" t="s">
        <v>220</v>
      </c>
      <c r="AA1" s="316" t="s">
        <v>228</v>
      </c>
      <c r="AB1" s="316" t="s">
        <v>240</v>
      </c>
      <c r="AC1" s="316" t="s">
        <v>252</v>
      </c>
      <c r="AD1" s="316" t="s">
        <v>252</v>
      </c>
      <c r="AE1" s="86">
        <v>2019</v>
      </c>
      <c r="AF1" s="316" t="s">
        <v>318</v>
      </c>
      <c r="AG1" s="316" t="s">
        <v>343</v>
      </c>
      <c r="AH1" s="316" t="s">
        <v>350</v>
      </c>
      <c r="AI1" s="316" t="s">
        <v>360</v>
      </c>
      <c r="AJ1" s="86">
        <v>2020</v>
      </c>
      <c r="AK1" s="316" t="s">
        <v>374</v>
      </c>
      <c r="AL1" s="316" t="s">
        <v>377</v>
      </c>
      <c r="AM1" s="316" t="s">
        <v>383</v>
      </c>
      <c r="AN1" s="316" t="s">
        <v>386</v>
      </c>
      <c r="AO1" s="86">
        <v>2021</v>
      </c>
      <c r="AP1" s="316" t="s">
        <v>389</v>
      </c>
      <c r="AQ1" s="316" t="s">
        <v>397</v>
      </c>
      <c r="AR1" s="316" t="s">
        <v>402</v>
      </c>
    </row>
    <row r="2" spans="2:44">
      <c r="B2" s="292" t="s">
        <v>38</v>
      </c>
      <c r="E2" s="317" t="s">
        <v>229</v>
      </c>
      <c r="F2" s="314">
        <v>53.93634920634922</v>
      </c>
      <c r="G2" s="314">
        <v>61.875</v>
      </c>
      <c r="H2" s="314">
        <v>50.434999999999995</v>
      </c>
      <c r="I2" s="314">
        <v>43.764296875000021</v>
      </c>
      <c r="J2" s="106">
        <v>52.37003937007875</v>
      </c>
      <c r="K2" s="314">
        <v>33.939193548387088</v>
      </c>
      <c r="L2" s="314">
        <v>45.5886507936508</v>
      </c>
      <c r="M2" s="314">
        <v>45.858923076923098</v>
      </c>
      <c r="N2" s="314">
        <v>49.326984126984122</v>
      </c>
      <c r="O2" s="106">
        <v>43.734169960474318</v>
      </c>
      <c r="P2" s="314">
        <v>53.692187500000017</v>
      </c>
      <c r="Q2" s="314">
        <v>49.641393442622963</v>
      </c>
      <c r="R2" s="314">
        <v>52.077187499999994</v>
      </c>
      <c r="S2" s="314">
        <v>61.256825396825377</v>
      </c>
      <c r="T2" s="106">
        <v>54.192638888888901</v>
      </c>
      <c r="U2" s="314">
        <v>66.819841269841262</v>
      </c>
      <c r="V2" s="314">
        <v>74.393306451612901</v>
      </c>
      <c r="W2" s="314">
        <v>75.162343750000005</v>
      </c>
      <c r="X2" s="314">
        <v>68.87</v>
      </c>
      <c r="Y2" s="106">
        <v>71.31</v>
      </c>
      <c r="Z2" s="336">
        <v>63.13</v>
      </c>
      <c r="AA2" s="188">
        <v>68.861229508196715</v>
      </c>
      <c r="AB2" s="188">
        <v>62.000461538461529</v>
      </c>
      <c r="AC2" s="188">
        <v>63.084531249999984</v>
      </c>
      <c r="AD2" s="188">
        <v>63.084531249999984</v>
      </c>
      <c r="AE2" s="294">
        <v>64.209999999999994</v>
      </c>
      <c r="AF2" s="292">
        <v>50.7</v>
      </c>
      <c r="AG2" s="314">
        <v>29.556229508196722</v>
      </c>
      <c r="AH2" s="314">
        <v>42.944923076923082</v>
      </c>
      <c r="AI2" s="314">
        <v>44.162812500000008</v>
      </c>
      <c r="AJ2" s="106">
        <v>41.838346456692925</v>
      </c>
      <c r="AK2" s="314">
        <v>61.122301587301592</v>
      </c>
      <c r="AL2" s="314">
        <v>68.967459016393434</v>
      </c>
      <c r="AM2" s="314">
        <v>67.915687830687858</v>
      </c>
      <c r="AN2" s="292">
        <v>70.91</v>
      </c>
      <c r="AO2" s="314">
        <v>67.22886210859572</v>
      </c>
      <c r="AP2" s="314">
        <v>102.23</v>
      </c>
      <c r="AQ2" s="292">
        <v>113.93</v>
      </c>
      <c r="AR2" s="297">
        <v>105.51</v>
      </c>
    </row>
    <row r="3" spans="2:44">
      <c r="B3" s="295" t="s">
        <v>215</v>
      </c>
      <c r="C3" s="295"/>
      <c r="D3" s="295"/>
      <c r="E3" s="317" t="s">
        <v>230</v>
      </c>
      <c r="F3" s="314">
        <v>184.57788888888882</v>
      </c>
      <c r="G3" s="314">
        <v>185.86153846153843</v>
      </c>
      <c r="H3" s="314">
        <v>216.91630434782604</v>
      </c>
      <c r="I3" s="314">
        <v>300.43565217391313</v>
      </c>
      <c r="J3" s="106">
        <v>222.25147945205487</v>
      </c>
      <c r="K3" s="314">
        <v>355.11813186813185</v>
      </c>
      <c r="L3" s="314">
        <v>335.57999999999993</v>
      </c>
      <c r="M3" s="314">
        <v>341.33826086956515</v>
      </c>
      <c r="N3" s="314">
        <v>335.07271739130442</v>
      </c>
      <c r="O3" s="106">
        <v>341.75775956284201</v>
      </c>
      <c r="P3" s="314">
        <v>322.5292222222223</v>
      </c>
      <c r="Q3" s="314">
        <v>315.00670329670334</v>
      </c>
      <c r="R3" s="314">
        <v>332.17956521739148</v>
      </c>
      <c r="S3" s="314">
        <v>334.4015217391306</v>
      </c>
      <c r="T3" s="106">
        <v>326.07863013698676</v>
      </c>
      <c r="U3" s="314">
        <v>323.30644444444448</v>
      </c>
      <c r="V3" s="314">
        <v>329.62934065934064</v>
      </c>
      <c r="W3" s="314">
        <v>355.89945652173907</v>
      </c>
      <c r="X3" s="314">
        <v>369.83</v>
      </c>
      <c r="Y3" s="106">
        <v>344.71</v>
      </c>
      <c r="Z3" s="314">
        <v>377.73</v>
      </c>
      <c r="AA3" s="339">
        <v>379.14</v>
      </c>
      <c r="AB3" s="339">
        <v>385.85935483870952</v>
      </c>
      <c r="AC3" s="339">
        <v>386.85849462365593</v>
      </c>
      <c r="AD3" s="339">
        <v>386.85849462365593</v>
      </c>
      <c r="AE3" s="228">
        <v>382.86536986301365</v>
      </c>
      <c r="AF3" s="339">
        <v>391.72</v>
      </c>
      <c r="AG3" s="339">
        <v>417.69131868131882</v>
      </c>
      <c r="AH3" s="339">
        <v>418.19054347826108</v>
      </c>
      <c r="AI3" s="339">
        <v>426.05826086956529</v>
      </c>
      <c r="AJ3" s="228">
        <v>413.46338797814178</v>
      </c>
      <c r="AK3" s="339">
        <v>419.93822222222207</v>
      </c>
      <c r="AL3" s="339">
        <v>428.44560439560468</v>
      </c>
      <c r="AM3" s="339">
        <v>424.70391941391995</v>
      </c>
      <c r="AN3" s="292">
        <v>426.06</v>
      </c>
      <c r="AO3" s="314">
        <v>424.78693650793667</v>
      </c>
      <c r="AP3" s="339">
        <v>457.41</v>
      </c>
      <c r="AQ3" s="292">
        <v>442.8</v>
      </c>
      <c r="AR3" s="314">
        <v>458.60336996336929</v>
      </c>
    </row>
    <row r="4" spans="2:44">
      <c r="B4" s="17" t="s">
        <v>216</v>
      </c>
      <c r="C4" s="18"/>
      <c r="D4" s="18"/>
      <c r="E4" s="99" t="s">
        <v>230</v>
      </c>
      <c r="F4" s="315">
        <v>185.65</v>
      </c>
      <c r="G4" s="315">
        <v>186.2</v>
      </c>
      <c r="H4" s="315">
        <v>270.39999999999998</v>
      </c>
      <c r="I4" s="315">
        <v>339.47</v>
      </c>
      <c r="J4" s="107">
        <v>339.47</v>
      </c>
      <c r="K4" s="315">
        <v>343.06</v>
      </c>
      <c r="L4" s="315">
        <v>338.87</v>
      </c>
      <c r="M4" s="315">
        <v>334.93</v>
      </c>
      <c r="N4" s="315">
        <v>333.29</v>
      </c>
      <c r="O4" s="107">
        <v>333.29</v>
      </c>
      <c r="P4" s="315">
        <v>314.79000000000002</v>
      </c>
      <c r="Q4" s="315">
        <v>321.45999999999998</v>
      </c>
      <c r="R4" s="315">
        <v>341.19</v>
      </c>
      <c r="S4" s="315">
        <v>332.33</v>
      </c>
      <c r="T4" s="107">
        <v>332.33</v>
      </c>
      <c r="U4" s="315">
        <v>318.31</v>
      </c>
      <c r="V4" s="315">
        <v>341.08</v>
      </c>
      <c r="W4" s="315">
        <v>363.07</v>
      </c>
      <c r="X4" s="315">
        <v>384.2</v>
      </c>
      <c r="Y4" s="107">
        <v>384.2</v>
      </c>
      <c r="Z4" s="315">
        <v>380.04</v>
      </c>
      <c r="AA4" s="315">
        <v>380.53</v>
      </c>
      <c r="AB4" s="315">
        <v>387.99</v>
      </c>
      <c r="AC4" s="229">
        <v>382.59</v>
      </c>
      <c r="AD4" s="229">
        <v>382.59</v>
      </c>
      <c r="AE4" s="107">
        <v>382.59</v>
      </c>
      <c r="AF4" s="315">
        <v>447.67</v>
      </c>
      <c r="AG4" s="315">
        <v>403.93</v>
      </c>
      <c r="AH4" s="315">
        <v>431.82</v>
      </c>
      <c r="AI4" s="315">
        <v>420.91</v>
      </c>
      <c r="AJ4" s="107">
        <v>420.91</v>
      </c>
      <c r="AK4" s="315">
        <v>424.89</v>
      </c>
      <c r="AL4" s="315">
        <v>427.89</v>
      </c>
      <c r="AM4" s="315">
        <v>425.7</v>
      </c>
      <c r="AN4" s="315">
        <v>431.8</v>
      </c>
      <c r="AO4" s="315">
        <v>431.8</v>
      </c>
      <c r="AP4" s="315">
        <v>466.31</v>
      </c>
      <c r="AQ4" s="315">
        <v>470.34</v>
      </c>
      <c r="AR4" s="315">
        <v>476.71</v>
      </c>
    </row>
    <row r="5" spans="2:44">
      <c r="B5" s="296"/>
      <c r="C5" s="297"/>
      <c r="D5" s="297"/>
      <c r="J5" s="108"/>
      <c r="K5" s="297"/>
      <c r="L5" s="297"/>
      <c r="M5" s="297"/>
      <c r="N5" s="297"/>
      <c r="O5" s="108"/>
      <c r="P5" s="297"/>
      <c r="Q5" s="297"/>
      <c r="R5" s="297"/>
      <c r="S5" s="297"/>
      <c r="T5" s="108"/>
    </row>
    <row r="7" spans="2:44" ht="18.75">
      <c r="B7" s="21" t="s">
        <v>7</v>
      </c>
    </row>
    <row r="9" spans="2:44">
      <c r="B9" s="179"/>
      <c r="U9" s="23"/>
      <c r="Z9" s="23"/>
      <c r="AA9" s="23"/>
    </row>
    <row r="10" spans="2:44">
      <c r="B10" s="24"/>
      <c r="C10" s="15"/>
      <c r="D10" s="15"/>
      <c r="E10" s="15"/>
      <c r="F10" s="316" t="s">
        <v>185</v>
      </c>
      <c r="G10" s="316" t="s">
        <v>186</v>
      </c>
      <c r="H10" s="316" t="s">
        <v>187</v>
      </c>
      <c r="I10" s="316" t="s">
        <v>188</v>
      </c>
      <c r="J10" s="86">
        <v>2015</v>
      </c>
      <c r="K10" s="316" t="s">
        <v>189</v>
      </c>
      <c r="L10" s="316" t="s">
        <v>190</v>
      </c>
      <c r="M10" s="316" t="s">
        <v>191</v>
      </c>
      <c r="N10" s="316" t="s">
        <v>192</v>
      </c>
      <c r="O10" s="86">
        <v>2016</v>
      </c>
      <c r="P10" s="316" t="s">
        <v>231</v>
      </c>
      <c r="Q10" s="316" t="s">
        <v>233</v>
      </c>
      <c r="R10" s="316" t="s">
        <v>232</v>
      </c>
      <c r="S10" s="316" t="s">
        <v>234</v>
      </c>
      <c r="T10" s="86">
        <v>2017</v>
      </c>
      <c r="U10" s="316" t="s">
        <v>235</v>
      </c>
      <c r="V10" s="316" t="s">
        <v>236</v>
      </c>
      <c r="W10" s="316" t="s">
        <v>237</v>
      </c>
      <c r="X10" s="316" t="s">
        <v>238</v>
      </c>
      <c r="Y10" s="86">
        <v>2018</v>
      </c>
      <c r="Z10" s="316" t="s">
        <v>242</v>
      </c>
      <c r="AA10" s="316" t="s">
        <v>243</v>
      </c>
      <c r="AB10" s="316" t="s">
        <v>241</v>
      </c>
      <c r="AC10" s="230" t="s">
        <v>253</v>
      </c>
      <c r="AD10" s="230" t="s">
        <v>362</v>
      </c>
      <c r="AE10" s="86">
        <v>2019</v>
      </c>
      <c r="AF10" s="230" t="s">
        <v>327</v>
      </c>
      <c r="AG10" s="230" t="s">
        <v>344</v>
      </c>
      <c r="AH10" s="230" t="s">
        <v>351</v>
      </c>
      <c r="AI10" s="230" t="s">
        <v>361</v>
      </c>
      <c r="AJ10" s="86">
        <v>2020</v>
      </c>
      <c r="AK10" s="230" t="s">
        <v>375</v>
      </c>
      <c r="AL10" s="230" t="s">
        <v>378</v>
      </c>
      <c r="AM10" s="230" t="s">
        <v>384</v>
      </c>
      <c r="AN10" s="230" t="s">
        <v>387</v>
      </c>
      <c r="AO10" s="86">
        <v>2021</v>
      </c>
      <c r="AP10" s="230" t="s">
        <v>390</v>
      </c>
      <c r="AQ10" s="230" t="s">
        <v>398</v>
      </c>
      <c r="AR10" s="230" t="s">
        <v>403</v>
      </c>
    </row>
    <row r="11" spans="2:44">
      <c r="B11" s="294" t="s">
        <v>39</v>
      </c>
      <c r="E11" s="289"/>
      <c r="J11" s="151"/>
      <c r="K11" s="25"/>
      <c r="L11" s="25"/>
      <c r="M11" s="25"/>
      <c r="N11" s="25"/>
      <c r="O11" s="151"/>
      <c r="P11" s="25"/>
      <c r="Q11" s="25"/>
      <c r="R11" s="25"/>
      <c r="S11" s="25"/>
      <c r="T11" s="151"/>
    </row>
    <row r="12" spans="2:44">
      <c r="B12" s="26" t="s">
        <v>40</v>
      </c>
      <c r="J12" s="151"/>
      <c r="K12" s="25"/>
      <c r="L12" s="25"/>
      <c r="M12" s="25"/>
      <c r="N12" s="25"/>
      <c r="O12" s="151"/>
      <c r="P12" s="25"/>
      <c r="Q12" s="25"/>
      <c r="R12" s="25"/>
      <c r="S12" s="25"/>
      <c r="T12" s="151"/>
    </row>
    <row r="13" spans="2:44">
      <c r="B13" s="292" t="s">
        <v>41</v>
      </c>
      <c r="E13" s="317" t="s">
        <v>221</v>
      </c>
      <c r="F13" s="289">
        <v>4389609.9510000004</v>
      </c>
      <c r="G13" s="289">
        <v>2548611.398</v>
      </c>
      <c r="H13" s="289">
        <v>3022989.3089999999</v>
      </c>
      <c r="I13" s="289">
        <v>2651338.4559999998</v>
      </c>
      <c r="J13" s="287">
        <v>2651338.4559999998</v>
      </c>
      <c r="K13" s="289">
        <v>2754417.9109999998</v>
      </c>
      <c r="L13" s="289">
        <v>2815871.798</v>
      </c>
      <c r="M13" s="289">
        <v>2840690.59</v>
      </c>
      <c r="N13" s="289">
        <v>2953135.665</v>
      </c>
      <c r="O13" s="287">
        <v>2953135.665</v>
      </c>
      <c r="P13" s="289">
        <v>2994183.4530000002</v>
      </c>
      <c r="Q13" s="289">
        <v>3098985.6880000001</v>
      </c>
      <c r="R13" s="289">
        <v>3243877.892</v>
      </c>
      <c r="S13" s="289">
        <v>4080164.4840000002</v>
      </c>
      <c r="T13" s="287">
        <v>4080164.4840000002</v>
      </c>
      <c r="U13" s="289">
        <v>3355925.0520000001</v>
      </c>
      <c r="V13" s="289">
        <v>4132186.4589999998</v>
      </c>
      <c r="W13" s="289">
        <v>4153245.892</v>
      </c>
      <c r="X13" s="289">
        <v>4515169.8789999997</v>
      </c>
      <c r="Y13" s="287">
        <v>4515169.8789999997</v>
      </c>
      <c r="Z13" s="289">
        <v>4488942</v>
      </c>
      <c r="AA13" s="289">
        <v>4465929.9539999999</v>
      </c>
      <c r="AB13" s="289">
        <v>4420619</v>
      </c>
      <c r="AC13" s="283">
        <v>4484271</v>
      </c>
      <c r="AD13" s="283">
        <v>4484271</v>
      </c>
      <c r="AE13" s="232">
        <f>AD13</f>
        <v>4484271</v>
      </c>
      <c r="AF13" s="283">
        <v>4717485</v>
      </c>
      <c r="AG13" s="283">
        <v>4385152</v>
      </c>
      <c r="AH13" s="283">
        <v>4461515</v>
      </c>
      <c r="AI13" s="283">
        <v>4369745</v>
      </c>
      <c r="AJ13" s="232">
        <f>AI13</f>
        <v>4369745</v>
      </c>
      <c r="AK13" s="283">
        <v>4307296</v>
      </c>
      <c r="AL13" s="283">
        <v>4299332</v>
      </c>
      <c r="AM13" s="283">
        <v>4310049</v>
      </c>
      <c r="AN13" s="283">
        <v>3405980</v>
      </c>
      <c r="AO13" s="232">
        <v>3405980</v>
      </c>
      <c r="AP13" s="283">
        <v>3492680</v>
      </c>
      <c r="AQ13" s="283">
        <v>3496920</v>
      </c>
      <c r="AR13" s="283">
        <v>7059735</v>
      </c>
    </row>
    <row r="14" spans="2:44">
      <c r="B14" s="292" t="s">
        <v>222</v>
      </c>
      <c r="E14" s="317" t="s">
        <v>221</v>
      </c>
      <c r="F14" s="289"/>
      <c r="G14" s="289"/>
      <c r="H14" s="289"/>
      <c r="I14" s="289"/>
      <c r="J14" s="287"/>
      <c r="K14" s="289"/>
      <c r="L14" s="289"/>
      <c r="M14" s="289"/>
      <c r="N14" s="289"/>
      <c r="O14" s="287"/>
      <c r="P14" s="289"/>
      <c r="Q14" s="289"/>
      <c r="R14" s="289"/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89">
        <v>42838</v>
      </c>
      <c r="AA14" s="289">
        <v>40972.543000000005</v>
      </c>
      <c r="AB14" s="289">
        <v>39334</v>
      </c>
      <c r="AC14" s="283">
        <v>38379</v>
      </c>
      <c r="AD14" s="283">
        <v>38379</v>
      </c>
      <c r="AE14" s="232">
        <f t="shared" ref="AE14:AE77" si="0">AD14</f>
        <v>38379</v>
      </c>
      <c r="AF14" s="283">
        <v>42981</v>
      </c>
      <c r="AG14" s="283">
        <v>36309</v>
      </c>
      <c r="AH14" s="283">
        <v>40849</v>
      </c>
      <c r="AI14" s="283">
        <v>53661</v>
      </c>
      <c r="AJ14" s="232">
        <f t="shared" ref="AJ14:AJ76" si="1">AI14</f>
        <v>53661</v>
      </c>
      <c r="AK14" s="283">
        <v>76544</v>
      </c>
      <c r="AL14" s="283">
        <v>67573</v>
      </c>
      <c r="AM14" s="283">
        <v>54060</v>
      </c>
      <c r="AN14" s="283">
        <v>40551</v>
      </c>
      <c r="AO14" s="232">
        <v>40551</v>
      </c>
      <c r="AP14" s="283">
        <v>45032</v>
      </c>
      <c r="AQ14" s="283">
        <v>48370</v>
      </c>
      <c r="AR14" s="283">
        <v>76095</v>
      </c>
    </row>
    <row r="15" spans="2:44">
      <c r="B15" s="292" t="s">
        <v>42</v>
      </c>
      <c r="E15" s="317" t="s">
        <v>221</v>
      </c>
      <c r="F15" s="289">
        <v>287591.18099999998</v>
      </c>
      <c r="G15" s="289">
        <v>185634.92800000001</v>
      </c>
      <c r="H15" s="289">
        <v>206500.769</v>
      </c>
      <c r="I15" s="289">
        <v>208526.06299999999</v>
      </c>
      <c r="J15" s="287">
        <v>208526.06299999999</v>
      </c>
      <c r="K15" s="289">
        <v>210600.23300000001</v>
      </c>
      <c r="L15" s="289">
        <v>212180.30499999999</v>
      </c>
      <c r="M15" s="289">
        <v>220605.15400000001</v>
      </c>
      <c r="N15" s="289">
        <v>231553.16800000001</v>
      </c>
      <c r="O15" s="287">
        <v>231553.16800000001</v>
      </c>
      <c r="P15" s="289">
        <v>230102.45199999999</v>
      </c>
      <c r="Q15" s="289">
        <v>229871.55100000001</v>
      </c>
      <c r="R15" s="289">
        <v>244869.63699999999</v>
      </c>
      <c r="S15" s="289">
        <v>253326.1</v>
      </c>
      <c r="T15" s="287">
        <v>253326.1</v>
      </c>
      <c r="U15" s="289">
        <v>254001.79800000001</v>
      </c>
      <c r="V15" s="289">
        <v>236276.22899999999</v>
      </c>
      <c r="W15" s="289">
        <v>253211.231</v>
      </c>
      <c r="X15" s="289">
        <v>189799.55300000001</v>
      </c>
      <c r="Y15" s="287">
        <v>189799.55300000001</v>
      </c>
      <c r="Z15" s="289">
        <v>192491</v>
      </c>
      <c r="AA15" s="289">
        <v>182323.13500000001</v>
      </c>
      <c r="AB15" s="289">
        <v>192379</v>
      </c>
      <c r="AC15" s="283">
        <v>179897</v>
      </c>
      <c r="AD15" s="283">
        <v>179897</v>
      </c>
      <c r="AE15" s="232">
        <f t="shared" si="0"/>
        <v>179897</v>
      </c>
      <c r="AF15" s="283">
        <v>165790</v>
      </c>
      <c r="AG15" s="283">
        <v>170294</v>
      </c>
      <c r="AH15" s="283">
        <v>153326</v>
      </c>
      <c r="AI15" s="283">
        <v>158385</v>
      </c>
      <c r="AJ15" s="232">
        <f t="shared" si="1"/>
        <v>158385</v>
      </c>
      <c r="AK15" s="283">
        <v>140784</v>
      </c>
      <c r="AL15" s="283">
        <v>142686</v>
      </c>
      <c r="AM15" s="283">
        <v>86216</v>
      </c>
      <c r="AN15" s="283">
        <v>43541</v>
      </c>
      <c r="AO15" s="232">
        <v>43541</v>
      </c>
      <c r="AP15" s="283">
        <v>44937</v>
      </c>
      <c r="AQ15" s="283">
        <v>46356</v>
      </c>
      <c r="AR15" s="283">
        <v>256781</v>
      </c>
    </row>
    <row r="16" spans="2:44">
      <c r="B16" s="292" t="s">
        <v>43</v>
      </c>
      <c r="E16" s="317" t="s">
        <v>221</v>
      </c>
      <c r="F16" s="289">
        <v>27055.978999999999</v>
      </c>
      <c r="G16" s="289">
        <v>26920.800999999999</v>
      </c>
      <c r="H16" s="289">
        <v>26777.96</v>
      </c>
      <c r="I16" s="289">
        <v>29260.917000000001</v>
      </c>
      <c r="J16" s="287">
        <v>29260.917000000001</v>
      </c>
      <c r="K16" s="289">
        <v>29570.834999999999</v>
      </c>
      <c r="L16" s="289">
        <v>29597.584999999999</v>
      </c>
      <c r="M16" s="289">
        <v>29591.832999999999</v>
      </c>
      <c r="N16" s="289">
        <v>29480.044000000002</v>
      </c>
      <c r="O16" s="287">
        <v>29480.044000000002</v>
      </c>
      <c r="P16" s="289">
        <v>29086.263999999999</v>
      </c>
      <c r="Q16" s="289">
        <v>28909.63</v>
      </c>
      <c r="R16" s="289">
        <v>28510.133999999998</v>
      </c>
      <c r="S16" s="289">
        <v>27423.224999999999</v>
      </c>
      <c r="T16" s="287">
        <v>27423.224999999999</v>
      </c>
      <c r="U16" s="289">
        <v>27249.762999999999</v>
      </c>
      <c r="V16" s="289">
        <v>27167.173999999999</v>
      </c>
      <c r="W16" s="289">
        <v>24096.838</v>
      </c>
      <c r="X16" s="289">
        <v>24187.775000000001</v>
      </c>
      <c r="Y16" s="287">
        <v>24187.775000000001</v>
      </c>
      <c r="Z16" s="289">
        <v>24125</v>
      </c>
      <c r="AA16" s="289">
        <v>23971.882999999998</v>
      </c>
      <c r="AB16" s="289">
        <v>3096</v>
      </c>
      <c r="AC16" s="283">
        <v>9541</v>
      </c>
      <c r="AD16" s="283">
        <v>9541</v>
      </c>
      <c r="AE16" s="232">
        <f t="shared" si="0"/>
        <v>9541</v>
      </c>
      <c r="AF16" s="283">
        <v>9497</v>
      </c>
      <c r="AG16" s="283">
        <v>24641</v>
      </c>
      <c r="AH16" s="283">
        <v>28575</v>
      </c>
      <c r="AI16" s="283">
        <v>22826</v>
      </c>
      <c r="AJ16" s="232">
        <f t="shared" si="1"/>
        <v>22826</v>
      </c>
      <c r="AK16" s="283">
        <v>21911</v>
      </c>
      <c r="AL16" s="283">
        <v>21601</v>
      </c>
      <c r="AM16" s="283">
        <v>19711</v>
      </c>
      <c r="AN16" s="283">
        <v>19711</v>
      </c>
      <c r="AO16" s="232">
        <v>19711</v>
      </c>
      <c r="AP16" s="283">
        <v>18092</v>
      </c>
      <c r="AQ16" s="283">
        <v>17995</v>
      </c>
      <c r="AR16" s="283">
        <v>17489</v>
      </c>
    </row>
    <row r="17" spans="2:44">
      <c r="B17" s="292" t="s">
        <v>44</v>
      </c>
      <c r="E17" s="317" t="s">
        <v>221</v>
      </c>
      <c r="F17" s="289">
        <v>181162.25</v>
      </c>
      <c r="G17" s="289">
        <v>179980.66899999999</v>
      </c>
      <c r="H17" s="289">
        <v>206406.652</v>
      </c>
      <c r="I17" s="289">
        <v>116514.982</v>
      </c>
      <c r="J17" s="287">
        <v>116514.982</v>
      </c>
      <c r="K17" s="289">
        <v>115479.03</v>
      </c>
      <c r="L17" s="289">
        <v>114720.269</v>
      </c>
      <c r="M17" s="289">
        <v>117853.084</v>
      </c>
      <c r="N17" s="289">
        <v>116488.61199999999</v>
      </c>
      <c r="O17" s="287">
        <v>116488.61199999999</v>
      </c>
      <c r="P17" s="289">
        <v>115705.598</v>
      </c>
      <c r="Q17" s="289">
        <v>114625.393</v>
      </c>
      <c r="R17" s="289">
        <v>114377.713</v>
      </c>
      <c r="S17" s="289">
        <v>185205.427</v>
      </c>
      <c r="T17" s="287">
        <v>185205.427</v>
      </c>
      <c r="U17" s="289">
        <v>114232.674</v>
      </c>
      <c r="V17" s="289">
        <v>185072.06099999999</v>
      </c>
      <c r="W17" s="289">
        <v>186870.038</v>
      </c>
      <c r="X17" s="289">
        <v>173077.337</v>
      </c>
      <c r="Y17" s="287">
        <v>173077.337</v>
      </c>
      <c r="Z17" s="289">
        <v>172428</v>
      </c>
      <c r="AA17" s="289">
        <v>170456.155</v>
      </c>
      <c r="AB17" s="289">
        <v>166982</v>
      </c>
      <c r="AC17" s="283">
        <v>171172</v>
      </c>
      <c r="AD17" s="283">
        <v>171172</v>
      </c>
      <c r="AE17" s="232">
        <f t="shared" si="0"/>
        <v>171172</v>
      </c>
      <c r="AF17" s="283">
        <v>179330</v>
      </c>
      <c r="AG17" s="283">
        <v>165375</v>
      </c>
      <c r="AH17" s="283">
        <v>166682</v>
      </c>
      <c r="AI17" s="283">
        <v>168481</v>
      </c>
      <c r="AJ17" s="232">
        <f t="shared" si="1"/>
        <v>168481</v>
      </c>
      <c r="AK17" s="283">
        <v>167817</v>
      </c>
      <c r="AL17" s="283">
        <v>166317</v>
      </c>
      <c r="AM17" s="283">
        <v>165489</v>
      </c>
      <c r="AN17" s="283">
        <v>182222</v>
      </c>
      <c r="AO17" s="232">
        <v>182222</v>
      </c>
      <c r="AP17" s="283">
        <v>186121</v>
      </c>
      <c r="AQ17" s="283">
        <v>186219</v>
      </c>
      <c r="AR17" s="283">
        <v>949858</v>
      </c>
    </row>
    <row r="18" spans="2:44">
      <c r="B18" s="292" t="s">
        <v>45</v>
      </c>
      <c r="E18" s="317" t="s">
        <v>221</v>
      </c>
      <c r="F18" s="289">
        <v>100011.325</v>
      </c>
      <c r="G18" s="289">
        <v>97220.736000000004</v>
      </c>
      <c r="H18" s="289">
        <v>87333.517999999996</v>
      </c>
      <c r="I18" s="289">
        <v>48808.421000000002</v>
      </c>
      <c r="J18" s="287">
        <v>48808.421000000002</v>
      </c>
      <c r="K18" s="289">
        <v>51032.292999999998</v>
      </c>
      <c r="L18" s="289">
        <v>51039.411</v>
      </c>
      <c r="M18" s="289">
        <v>50867.31</v>
      </c>
      <c r="N18" s="289">
        <v>50027.101999999999</v>
      </c>
      <c r="O18" s="287">
        <v>50027.101999999999</v>
      </c>
      <c r="P18" s="289">
        <v>47281.567999999999</v>
      </c>
      <c r="Q18" s="289">
        <v>47940.337</v>
      </c>
      <c r="R18" s="289">
        <v>49774.588000000003</v>
      </c>
      <c r="S18" s="289">
        <v>48523.034</v>
      </c>
      <c r="T18" s="287">
        <v>48523.034</v>
      </c>
      <c r="U18" s="289">
        <v>48250.264999999999</v>
      </c>
      <c r="V18" s="289">
        <v>49986.275000000001</v>
      </c>
      <c r="W18" s="289">
        <v>51172.650999999998</v>
      </c>
      <c r="X18" s="289">
        <v>52296.877</v>
      </c>
      <c r="Y18" s="287">
        <v>52296.877</v>
      </c>
      <c r="Z18" s="289">
        <v>51385</v>
      </c>
      <c r="AA18" s="289">
        <v>50792.924999999996</v>
      </c>
      <c r="AB18" s="289">
        <v>51044</v>
      </c>
      <c r="AC18" s="283">
        <v>52526</v>
      </c>
      <c r="AD18" s="283">
        <v>52526</v>
      </c>
      <c r="AE18" s="232">
        <f t="shared" si="0"/>
        <v>52526</v>
      </c>
      <c r="AF18" s="283">
        <v>58367</v>
      </c>
      <c r="AG18" s="283">
        <v>53955</v>
      </c>
      <c r="AH18" s="283">
        <v>56056</v>
      </c>
      <c r="AI18" s="283">
        <v>56528</v>
      </c>
      <c r="AJ18" s="232">
        <f t="shared" si="1"/>
        <v>56528</v>
      </c>
      <c r="AK18" s="283">
        <v>55610</v>
      </c>
      <c r="AL18" s="283">
        <v>55262</v>
      </c>
      <c r="AM18" s="283">
        <v>54628</v>
      </c>
      <c r="AN18" s="283">
        <v>56058</v>
      </c>
      <c r="AO18" s="232">
        <v>56058</v>
      </c>
      <c r="AP18" s="283">
        <v>60124</v>
      </c>
      <c r="AQ18" s="283">
        <v>60433</v>
      </c>
      <c r="AR18" s="283">
        <v>60882</v>
      </c>
    </row>
    <row r="19" spans="2:44">
      <c r="B19" s="292" t="s">
        <v>46</v>
      </c>
      <c r="E19" s="317" t="s">
        <v>221</v>
      </c>
      <c r="F19" s="289">
        <v>1288666.5109999999</v>
      </c>
      <c r="G19" s="289">
        <v>1280988.42</v>
      </c>
      <c r="H19" s="289">
        <v>1562455.7819999999</v>
      </c>
      <c r="I19" s="289">
        <v>3422939.7450000001</v>
      </c>
      <c r="J19" s="287">
        <v>3422939.7450000001</v>
      </c>
      <c r="K19" s="289">
        <v>3539197.0789999999</v>
      </c>
      <c r="L19" s="289">
        <v>3577450.4049999998</v>
      </c>
      <c r="M19" s="289">
        <v>3554735.9029999999</v>
      </c>
      <c r="N19" s="289">
        <v>3706276.81</v>
      </c>
      <c r="O19" s="287">
        <v>3706276.81</v>
      </c>
      <c r="P19" s="289">
        <v>3606758.6140000001</v>
      </c>
      <c r="Q19" s="289">
        <v>3721004.8640000001</v>
      </c>
      <c r="R19" s="289">
        <v>4027918.6430000002</v>
      </c>
      <c r="S19" s="289">
        <v>3823629.5860000001</v>
      </c>
      <c r="T19" s="287">
        <v>3823629.5860000001</v>
      </c>
      <c r="U19" s="289">
        <v>3822510.1540000001</v>
      </c>
      <c r="V19" s="289">
        <v>4180811.0610000002</v>
      </c>
      <c r="W19" s="289">
        <v>4593395.3859999999</v>
      </c>
      <c r="X19" s="289">
        <v>4895444.182</v>
      </c>
      <c r="Y19" s="287">
        <v>4895444.182</v>
      </c>
      <c r="Z19" s="289">
        <v>5055076</v>
      </c>
      <c r="AA19" s="289">
        <v>5247190.8940000003</v>
      </c>
      <c r="AB19" s="289">
        <v>5516701</v>
      </c>
      <c r="AC19" s="283">
        <v>5590384</v>
      </c>
      <c r="AD19" s="283">
        <v>5590384</v>
      </c>
      <c r="AE19" s="232">
        <f t="shared" si="0"/>
        <v>5590384</v>
      </c>
      <c r="AF19" s="283">
        <v>6469116</v>
      </c>
      <c r="AG19" s="283">
        <v>6039641</v>
      </c>
      <c r="AH19" s="283">
        <v>6486671</v>
      </c>
      <c r="AI19" s="283">
        <v>6471021</v>
      </c>
      <c r="AJ19" s="232">
        <f t="shared" si="1"/>
        <v>6471021</v>
      </c>
      <c r="AK19" s="283">
        <v>6687872</v>
      </c>
      <c r="AL19" s="283">
        <v>6905434</v>
      </c>
      <c r="AM19" s="283">
        <v>7111071</v>
      </c>
      <c r="AN19" s="283">
        <v>6550384</v>
      </c>
      <c r="AO19" s="232">
        <v>6550384</v>
      </c>
      <c r="AP19" s="283">
        <v>7307157</v>
      </c>
      <c r="AQ19" s="283">
        <v>7564841</v>
      </c>
      <c r="AR19" s="283">
        <v>5105835</v>
      </c>
    </row>
    <row r="20" spans="2:44">
      <c r="B20" s="292" t="s">
        <v>47</v>
      </c>
      <c r="E20" s="317" t="s">
        <v>221</v>
      </c>
      <c r="F20" s="289">
        <v>93868.595000000001</v>
      </c>
      <c r="G20" s="289">
        <v>93344.994999999995</v>
      </c>
      <c r="H20" s="289">
        <v>116832.985</v>
      </c>
      <c r="I20" s="289">
        <v>107481.291</v>
      </c>
      <c r="J20" s="287">
        <v>107481.291</v>
      </c>
      <c r="K20" s="289">
        <v>102519.766</v>
      </c>
      <c r="L20" s="289">
        <v>97230.282000000007</v>
      </c>
      <c r="M20" s="289">
        <v>90305.691999999995</v>
      </c>
      <c r="N20" s="289">
        <v>71909.032999999996</v>
      </c>
      <c r="O20" s="287">
        <v>71909.032999999996</v>
      </c>
      <c r="P20" s="289">
        <v>58893.705000000002</v>
      </c>
      <c r="Q20" s="289">
        <v>59952.714999999997</v>
      </c>
      <c r="R20" s="289">
        <v>69180.991999999998</v>
      </c>
      <c r="S20" s="289">
        <v>98680.502999999997</v>
      </c>
      <c r="T20" s="287">
        <v>98680.502999999997</v>
      </c>
      <c r="U20" s="289">
        <v>51435.63</v>
      </c>
      <c r="V20" s="289">
        <v>92347.491999999998</v>
      </c>
      <c r="W20" s="289">
        <v>102561.00599999999</v>
      </c>
      <c r="X20" s="289">
        <v>97881.411999999997</v>
      </c>
      <c r="Y20" s="287">
        <v>97881.411999999997</v>
      </c>
      <c r="Z20" s="289">
        <v>84449</v>
      </c>
      <c r="AA20" s="289">
        <v>80188.301999999996</v>
      </c>
      <c r="AB20" s="289">
        <v>99860</v>
      </c>
      <c r="AC20" s="283">
        <v>73714</v>
      </c>
      <c r="AD20" s="283">
        <v>73714</v>
      </c>
      <c r="AE20" s="232">
        <f t="shared" si="0"/>
        <v>73714</v>
      </c>
      <c r="AF20" s="283">
        <v>96314</v>
      </c>
      <c r="AG20" s="283">
        <v>72475</v>
      </c>
      <c r="AH20" s="283">
        <v>77560</v>
      </c>
      <c r="AI20" s="283">
        <v>58590</v>
      </c>
      <c r="AJ20" s="232">
        <f t="shared" si="1"/>
        <v>58590</v>
      </c>
      <c r="AK20" s="283">
        <v>57893</v>
      </c>
      <c r="AL20" s="283">
        <v>52866</v>
      </c>
      <c r="AM20" s="283">
        <v>46410</v>
      </c>
      <c r="AN20" s="283">
        <v>34035</v>
      </c>
      <c r="AO20" s="232">
        <v>34035</v>
      </c>
      <c r="AP20" s="283">
        <v>37436</v>
      </c>
      <c r="AQ20" s="283">
        <v>61037</v>
      </c>
      <c r="AR20" s="283">
        <v>58023</v>
      </c>
    </row>
    <row r="21" spans="2:44">
      <c r="B21" s="292" t="s">
        <v>48</v>
      </c>
      <c r="E21" s="317" t="s">
        <v>221</v>
      </c>
      <c r="F21" s="289">
        <v>84774.495999999999</v>
      </c>
      <c r="G21" s="289">
        <v>87811.543000000005</v>
      </c>
      <c r="H21" s="289">
        <v>89657.324999999997</v>
      </c>
      <c r="I21" s="289">
        <v>42455.417000000001</v>
      </c>
      <c r="J21" s="287">
        <v>42455.417000000001</v>
      </c>
      <c r="K21" s="289">
        <v>49336.385999999999</v>
      </c>
      <c r="L21" s="289">
        <v>59487.332000000002</v>
      </c>
      <c r="M21" s="289">
        <v>75895.532000000007</v>
      </c>
      <c r="N21" s="289">
        <v>71918.991999999998</v>
      </c>
      <c r="O21" s="287">
        <v>71918.991999999998</v>
      </c>
      <c r="P21" s="289">
        <v>82874.5</v>
      </c>
      <c r="Q21" s="289">
        <v>91871.028999999995</v>
      </c>
      <c r="R21" s="289">
        <v>84031.379000000001</v>
      </c>
      <c r="S21" s="289">
        <v>96666.044999999998</v>
      </c>
      <c r="T21" s="287">
        <v>96666.044999999998</v>
      </c>
      <c r="U21" s="289">
        <v>102056.208</v>
      </c>
      <c r="V21" s="289">
        <v>112516.412</v>
      </c>
      <c r="W21" s="289">
        <v>112698.518</v>
      </c>
      <c r="X21" s="289">
        <v>113073.09299999999</v>
      </c>
      <c r="Y21" s="287">
        <v>113073.09299999999</v>
      </c>
      <c r="Z21" s="289">
        <v>126975</v>
      </c>
      <c r="AA21" s="289">
        <v>92778.284</v>
      </c>
      <c r="AB21" s="289">
        <v>110370</v>
      </c>
      <c r="AC21" s="283">
        <v>133557</v>
      </c>
      <c r="AD21" s="283">
        <v>133557</v>
      </c>
      <c r="AE21" s="232">
        <f t="shared" si="0"/>
        <v>133557</v>
      </c>
      <c r="AF21" s="283">
        <v>152020</v>
      </c>
      <c r="AG21" s="283">
        <v>93980</v>
      </c>
      <c r="AH21" s="283">
        <v>100663</v>
      </c>
      <c r="AI21" s="283">
        <v>94481</v>
      </c>
      <c r="AJ21" s="232">
        <f t="shared" si="1"/>
        <v>94481</v>
      </c>
      <c r="AK21" s="283">
        <v>87737</v>
      </c>
      <c r="AL21" s="283">
        <v>78429</v>
      </c>
      <c r="AM21" s="283">
        <v>84842</v>
      </c>
      <c r="AN21" s="283">
        <v>11972</v>
      </c>
      <c r="AO21" s="232">
        <v>11972</v>
      </c>
      <c r="AP21" s="283">
        <v>11888</v>
      </c>
      <c r="AQ21" s="283">
        <v>12087</v>
      </c>
      <c r="AR21" s="283">
        <v>12725</v>
      </c>
    </row>
    <row r="22" spans="2:44">
      <c r="B22" s="292" t="s">
        <v>49</v>
      </c>
      <c r="E22" s="317" t="s">
        <v>221</v>
      </c>
      <c r="F22" s="289">
        <v>115349.414</v>
      </c>
      <c r="G22" s="289">
        <v>116486.38</v>
      </c>
      <c r="H22" s="289">
        <v>126055.13800000001</v>
      </c>
      <c r="I22" s="289">
        <v>133734.033</v>
      </c>
      <c r="J22" s="287">
        <v>133734.033</v>
      </c>
      <c r="K22" s="289">
        <v>124156.314</v>
      </c>
      <c r="L22" s="289">
        <v>110967.87</v>
      </c>
      <c r="M22" s="289">
        <v>119967.29300000001</v>
      </c>
      <c r="N22" s="289">
        <v>139185.12100000001</v>
      </c>
      <c r="O22" s="287">
        <v>139185.12100000001</v>
      </c>
      <c r="P22" s="289">
        <v>126508.53200000001</v>
      </c>
      <c r="Q22" s="289">
        <v>124892.295</v>
      </c>
      <c r="R22" s="289">
        <v>147236.639</v>
      </c>
      <c r="S22" s="289">
        <v>124906.942</v>
      </c>
      <c r="T22" s="287">
        <v>124906.942</v>
      </c>
      <c r="U22" s="289">
        <v>157560.802</v>
      </c>
      <c r="V22" s="289">
        <v>212903.6</v>
      </c>
      <c r="W22" s="289">
        <v>221777.71900000001</v>
      </c>
      <c r="X22" s="289">
        <v>27176.258000000002</v>
      </c>
      <c r="Y22" s="287">
        <v>27176.258000000002</v>
      </c>
      <c r="Z22" s="289">
        <v>37759</v>
      </c>
      <c r="AA22" s="289">
        <v>59481.093999999997</v>
      </c>
      <c r="AB22" s="289">
        <v>72388</v>
      </c>
      <c r="AC22" s="283">
        <v>73367</v>
      </c>
      <c r="AD22" s="283">
        <v>73367</v>
      </c>
      <c r="AE22" s="232">
        <f t="shared" si="0"/>
        <v>73367</v>
      </c>
      <c r="AF22" s="283">
        <v>48239</v>
      </c>
      <c r="AG22" s="283">
        <v>51194</v>
      </c>
      <c r="AH22" s="283">
        <v>37926</v>
      </c>
      <c r="AI22" s="283">
        <v>23343</v>
      </c>
      <c r="AJ22" s="232">
        <f t="shared" si="1"/>
        <v>23343</v>
      </c>
      <c r="AK22" s="283">
        <v>42984</v>
      </c>
      <c r="AL22" s="283">
        <v>27984</v>
      </c>
      <c r="AM22" s="283">
        <v>68257</v>
      </c>
      <c r="AN22" s="283">
        <v>40845</v>
      </c>
      <c r="AO22" s="232">
        <v>40845</v>
      </c>
      <c r="AP22" s="283">
        <v>44847</v>
      </c>
      <c r="AQ22" s="283">
        <v>48553</v>
      </c>
      <c r="AR22" s="283">
        <v>45779</v>
      </c>
    </row>
    <row r="23" spans="2:44">
      <c r="B23" s="292" t="s">
        <v>50</v>
      </c>
      <c r="E23" s="317" t="s">
        <v>221</v>
      </c>
      <c r="F23" s="289">
        <v>171487.16399999999</v>
      </c>
      <c r="G23" s="289">
        <v>272751.76799999998</v>
      </c>
      <c r="H23" s="289">
        <v>375063.065</v>
      </c>
      <c r="I23" s="289">
        <v>534733.78899999999</v>
      </c>
      <c r="J23" s="287">
        <v>534733.78899999999</v>
      </c>
      <c r="K23" s="289">
        <v>525220.69499999995</v>
      </c>
      <c r="L23" s="289">
        <v>559185.03700000001</v>
      </c>
      <c r="M23" s="289">
        <v>593267.41599999997</v>
      </c>
      <c r="N23" s="289">
        <v>565994.49699999997</v>
      </c>
      <c r="O23" s="287">
        <v>565994.49699999997</v>
      </c>
      <c r="P23" s="289">
        <v>554997.03799999994</v>
      </c>
      <c r="Q23" s="289">
        <v>570240.821</v>
      </c>
      <c r="R23" s="289">
        <v>726485.51399999997</v>
      </c>
      <c r="S23" s="289">
        <v>672448.68900000001</v>
      </c>
      <c r="T23" s="287">
        <v>672448.68900000001</v>
      </c>
      <c r="U23" s="289">
        <v>659659.50399999996</v>
      </c>
      <c r="V23" s="289">
        <v>604047.57999999996</v>
      </c>
      <c r="W23" s="289">
        <v>631984.15800000005</v>
      </c>
      <c r="X23" s="289">
        <v>638527.897</v>
      </c>
      <c r="Y23" s="287">
        <v>638527.897</v>
      </c>
      <c r="Z23" s="289">
        <v>633107</v>
      </c>
      <c r="AA23" s="289">
        <v>632918.554</v>
      </c>
      <c r="AB23" s="289">
        <v>652680</v>
      </c>
      <c r="AC23" s="283">
        <v>615546</v>
      </c>
      <c r="AD23" s="283">
        <v>615546</v>
      </c>
      <c r="AE23" s="232">
        <f t="shared" si="0"/>
        <v>615546</v>
      </c>
      <c r="AF23" s="283">
        <v>685624</v>
      </c>
      <c r="AG23" s="283">
        <v>659394</v>
      </c>
      <c r="AH23" s="283">
        <v>695994</v>
      </c>
      <c r="AI23" s="283">
        <v>684610</v>
      </c>
      <c r="AJ23" s="232">
        <f t="shared" si="1"/>
        <v>684610</v>
      </c>
      <c r="AK23" s="283">
        <v>701852</v>
      </c>
      <c r="AL23" s="283">
        <v>716595</v>
      </c>
      <c r="AM23" s="283">
        <v>731047</v>
      </c>
      <c r="AN23" s="283">
        <v>142394</v>
      </c>
      <c r="AO23" s="232">
        <v>142394</v>
      </c>
      <c r="AP23" s="283">
        <v>153391</v>
      </c>
      <c r="AQ23" s="283">
        <v>145698</v>
      </c>
      <c r="AR23" s="283">
        <v>150694</v>
      </c>
    </row>
    <row r="24" spans="2:44">
      <c r="B24" s="292" t="s">
        <v>320</v>
      </c>
      <c r="E24" s="317" t="s">
        <v>221</v>
      </c>
      <c r="F24" s="289">
        <v>0</v>
      </c>
      <c r="G24" s="289">
        <v>0</v>
      </c>
      <c r="H24" s="289">
        <v>0</v>
      </c>
      <c r="I24" s="289">
        <v>0</v>
      </c>
      <c r="J24" s="287">
        <v>0</v>
      </c>
      <c r="K24" s="289">
        <v>0</v>
      </c>
      <c r="L24" s="289">
        <v>0</v>
      </c>
      <c r="M24" s="289">
        <v>0</v>
      </c>
      <c r="N24" s="289">
        <v>0</v>
      </c>
      <c r="O24" s="287">
        <v>0</v>
      </c>
      <c r="P24" s="289">
        <v>0</v>
      </c>
      <c r="Q24" s="289">
        <v>0</v>
      </c>
      <c r="R24" s="289">
        <v>0</v>
      </c>
      <c r="S24" s="289">
        <v>4161.3119999999999</v>
      </c>
      <c r="T24" s="287">
        <v>4161.3119999999999</v>
      </c>
      <c r="U24" s="289">
        <v>4416.2550000000001</v>
      </c>
      <c r="V24" s="289">
        <v>4422.6580000000004</v>
      </c>
      <c r="W24" s="289">
        <v>4921.63</v>
      </c>
      <c r="X24" s="289">
        <v>4752.5910000000003</v>
      </c>
      <c r="Y24" s="287">
        <v>4752.5910000000003</v>
      </c>
      <c r="Z24" s="289">
        <v>5307</v>
      </c>
      <c r="AA24" s="289">
        <v>5454.58</v>
      </c>
      <c r="AB24" s="289">
        <v>5616</v>
      </c>
      <c r="AC24" s="283">
        <v>2488</v>
      </c>
      <c r="AD24" s="283">
        <v>2488</v>
      </c>
      <c r="AE24" s="232">
        <f t="shared" si="0"/>
        <v>2488</v>
      </c>
      <c r="AF24" s="283">
        <v>2506</v>
      </c>
      <c r="AG24" s="283">
        <v>2651</v>
      </c>
      <c r="AH24" s="283">
        <v>9536</v>
      </c>
      <c r="AI24" s="283">
        <v>11651</v>
      </c>
      <c r="AJ24" s="232">
        <f t="shared" si="1"/>
        <v>11651</v>
      </c>
      <c r="AK24" s="283">
        <v>21277</v>
      </c>
      <c r="AL24" s="283">
        <v>20043</v>
      </c>
      <c r="AM24" s="283">
        <v>26403</v>
      </c>
      <c r="AN24" s="283">
        <v>13248</v>
      </c>
      <c r="AO24" s="232">
        <v>13248</v>
      </c>
      <c r="AP24" s="283">
        <v>11946</v>
      </c>
      <c r="AQ24" s="283">
        <v>11633</v>
      </c>
      <c r="AR24" s="283">
        <v>11319</v>
      </c>
    </row>
    <row r="25" spans="2:44">
      <c r="B25" s="292" t="s">
        <v>319</v>
      </c>
      <c r="E25" s="317" t="s">
        <v>221</v>
      </c>
      <c r="F25" s="289">
        <v>33446.705999999998</v>
      </c>
      <c r="G25" s="289">
        <v>32370.377</v>
      </c>
      <c r="H25" s="289">
        <v>32993.491999999998</v>
      </c>
      <c r="I25" s="289">
        <v>26256.696</v>
      </c>
      <c r="J25" s="287">
        <v>26256.696</v>
      </c>
      <c r="K25" s="289">
        <v>25186.859</v>
      </c>
      <c r="L25" s="289">
        <v>25719.248</v>
      </c>
      <c r="M25" s="289">
        <v>31643.253000000001</v>
      </c>
      <c r="N25" s="289">
        <v>20687.849999999999</v>
      </c>
      <c r="O25" s="287">
        <v>20687.849999999999</v>
      </c>
      <c r="P25" s="289">
        <v>19574.084999999999</v>
      </c>
      <c r="Q25" s="289">
        <v>27611.017</v>
      </c>
      <c r="R25" s="289">
        <v>21873.863000000001</v>
      </c>
      <c r="S25" s="289">
        <v>17401.422999999999</v>
      </c>
      <c r="T25" s="287">
        <v>17401.422999999999</v>
      </c>
      <c r="U25" s="289">
        <v>13368.596</v>
      </c>
      <c r="V25" s="289">
        <v>18456.495999999999</v>
      </c>
      <c r="W25" s="289">
        <v>19911.800999999999</v>
      </c>
      <c r="X25" s="289">
        <v>16941.98</v>
      </c>
      <c r="Y25" s="287">
        <v>16941.98</v>
      </c>
      <c r="Z25" s="289">
        <v>17996</v>
      </c>
      <c r="AA25" s="289">
        <v>18053.217000000001</v>
      </c>
      <c r="AB25" s="289">
        <v>19727</v>
      </c>
      <c r="AC25" s="283">
        <v>17162</v>
      </c>
      <c r="AD25" s="283">
        <v>17162</v>
      </c>
      <c r="AE25" s="232">
        <f t="shared" si="0"/>
        <v>17162</v>
      </c>
      <c r="AF25" s="283">
        <v>14861</v>
      </c>
      <c r="AG25" s="283">
        <v>9985</v>
      </c>
      <c r="AH25" s="283">
        <v>3458</v>
      </c>
      <c r="AI25" s="283">
        <v>3542</v>
      </c>
      <c r="AJ25" s="232">
        <f t="shared" si="1"/>
        <v>3542</v>
      </c>
      <c r="AK25" s="283">
        <v>4038</v>
      </c>
      <c r="AL25" s="283">
        <v>8671</v>
      </c>
      <c r="AM25" s="283">
        <v>8581</v>
      </c>
      <c r="AN25" s="283">
        <v>4784</v>
      </c>
      <c r="AO25" s="232">
        <v>4784</v>
      </c>
      <c r="AP25" s="283">
        <v>5603</v>
      </c>
      <c r="AQ25" s="283">
        <v>4762</v>
      </c>
      <c r="AR25" s="283">
        <v>3834</v>
      </c>
    </row>
    <row r="26" spans="2:44">
      <c r="B26" s="300"/>
      <c r="C26" s="300"/>
      <c r="D26" s="300"/>
      <c r="E26" s="178" t="s">
        <v>221</v>
      </c>
      <c r="F26" s="290">
        <f t="shared" ref="F26:Y26" si="2">SUM(F13:F25)</f>
        <v>6773023.5720000006</v>
      </c>
      <c r="G26" s="290">
        <f t="shared" si="2"/>
        <v>4922122.0149999997</v>
      </c>
      <c r="H26" s="290">
        <f t="shared" si="2"/>
        <v>5853065.9950000001</v>
      </c>
      <c r="I26" s="290">
        <f t="shared" si="2"/>
        <v>7322049.8100000005</v>
      </c>
      <c r="J26" s="155">
        <f t="shared" si="2"/>
        <v>7322049.8100000005</v>
      </c>
      <c r="K26" s="290">
        <f t="shared" si="2"/>
        <v>7526717.4009999996</v>
      </c>
      <c r="L26" s="290">
        <f t="shared" si="2"/>
        <v>7653449.5419999994</v>
      </c>
      <c r="M26" s="290">
        <f t="shared" si="2"/>
        <v>7725423.0599999987</v>
      </c>
      <c r="N26" s="290">
        <f t="shared" si="2"/>
        <v>7956656.8939999994</v>
      </c>
      <c r="O26" s="155">
        <f t="shared" si="2"/>
        <v>7956656.8939999994</v>
      </c>
      <c r="P26" s="290">
        <f t="shared" si="2"/>
        <v>7865965.8089999994</v>
      </c>
      <c r="Q26" s="290">
        <f t="shared" si="2"/>
        <v>8115905.3399999989</v>
      </c>
      <c r="R26" s="290">
        <f t="shared" si="2"/>
        <v>8758136.9940000009</v>
      </c>
      <c r="S26" s="161">
        <f t="shared" si="2"/>
        <v>9432536.7699999996</v>
      </c>
      <c r="T26" s="155">
        <f t="shared" si="2"/>
        <v>9432536.7699999996</v>
      </c>
      <c r="U26" s="290">
        <f t="shared" si="2"/>
        <v>8610666.7010000013</v>
      </c>
      <c r="V26" s="290">
        <f t="shared" si="2"/>
        <v>9856193.4969999995</v>
      </c>
      <c r="W26" s="290">
        <f t="shared" si="2"/>
        <v>10355846.867999999</v>
      </c>
      <c r="X26" s="290">
        <f t="shared" si="2"/>
        <v>10748328.834000001</v>
      </c>
      <c r="Y26" s="155">
        <f t="shared" si="2"/>
        <v>10748328.834000001</v>
      </c>
      <c r="Z26" s="290">
        <v>10932878</v>
      </c>
      <c r="AA26" s="290">
        <f>SUM(AA13:AA25)</f>
        <v>11070511.52</v>
      </c>
      <c r="AB26" s="290">
        <f>SUM(AB13:AB25)</f>
        <v>11350796</v>
      </c>
      <c r="AC26" s="290">
        <f>SUM(AC13:AC25)</f>
        <v>11442004</v>
      </c>
      <c r="AD26" s="332">
        <f>SUM(AD13:AD25)</f>
        <v>11442004</v>
      </c>
      <c r="AE26" s="333">
        <f t="shared" si="0"/>
        <v>11442004</v>
      </c>
      <c r="AF26" s="290">
        <f>SUM(AF13:AF25)</f>
        <v>12642130</v>
      </c>
      <c r="AG26" s="290">
        <v>11765046</v>
      </c>
      <c r="AH26" s="290">
        <v>12318811</v>
      </c>
      <c r="AI26" s="290">
        <f>SUM(AI13:AI25)</f>
        <v>12176864</v>
      </c>
      <c r="AJ26" s="333">
        <f t="shared" si="1"/>
        <v>12176864</v>
      </c>
      <c r="AK26" s="290">
        <f>SUM(AK13:AK25)</f>
        <v>12373615</v>
      </c>
      <c r="AL26" s="290">
        <f>SUM(AL13:AL25)</f>
        <v>12562793</v>
      </c>
      <c r="AM26" s="290">
        <f>SUM(AM13:AM25)</f>
        <v>12766764</v>
      </c>
      <c r="AN26" s="290">
        <v>10545725</v>
      </c>
      <c r="AO26" s="333">
        <v>10545725</v>
      </c>
      <c r="AP26" s="290">
        <v>11419254</v>
      </c>
      <c r="AQ26" s="290">
        <v>11704904</v>
      </c>
      <c r="AR26" s="290">
        <v>13809049</v>
      </c>
    </row>
    <row r="27" spans="2:44">
      <c r="B27" s="294" t="s">
        <v>51</v>
      </c>
      <c r="F27" s="25"/>
      <c r="G27" s="25"/>
      <c r="H27" s="25"/>
      <c r="I27" s="25"/>
      <c r="J27" s="151"/>
      <c r="K27" s="25"/>
      <c r="L27" s="25"/>
      <c r="M27" s="25"/>
      <c r="N27" s="25"/>
      <c r="O27" s="151"/>
      <c r="P27" s="25"/>
      <c r="Q27" s="25"/>
      <c r="R27" s="25"/>
      <c r="S27" s="328"/>
      <c r="T27" s="162"/>
      <c r="U27" s="25"/>
      <c r="V27" s="25"/>
      <c r="W27" s="25"/>
      <c r="X27" s="25"/>
      <c r="Y27" s="162"/>
      <c r="Z27" s="25"/>
      <c r="AA27" s="25"/>
      <c r="AB27" s="25"/>
      <c r="AC27" s="25"/>
      <c r="AD27" s="283"/>
      <c r="AE27" s="25"/>
      <c r="AF27" s="25"/>
      <c r="AG27" s="25"/>
      <c r="AH27" s="25"/>
      <c r="AI27" s="25"/>
      <c r="AJ27" s="288"/>
      <c r="AK27" s="25"/>
      <c r="AL27" s="25"/>
      <c r="AO27" s="288"/>
    </row>
    <row r="28" spans="2:44">
      <c r="B28" s="292" t="s">
        <v>52</v>
      </c>
      <c r="E28" s="317" t="s">
        <v>221</v>
      </c>
      <c r="F28" s="289">
        <v>183032.486</v>
      </c>
      <c r="G28" s="289">
        <v>203918.34</v>
      </c>
      <c r="H28" s="289">
        <v>224361.995</v>
      </c>
      <c r="I28" s="289">
        <v>125506.94899999999</v>
      </c>
      <c r="J28" s="287">
        <v>125506.94899999999</v>
      </c>
      <c r="K28" s="289">
        <v>117597.197</v>
      </c>
      <c r="L28" s="289">
        <v>120880.686</v>
      </c>
      <c r="M28" s="289">
        <v>123752.22500000001</v>
      </c>
      <c r="N28" s="289">
        <v>98776.9</v>
      </c>
      <c r="O28" s="287">
        <v>98776.9</v>
      </c>
      <c r="P28" s="289">
        <v>87719.338000000003</v>
      </c>
      <c r="Q28" s="289">
        <v>107235.277</v>
      </c>
      <c r="R28" s="289">
        <v>112176.345</v>
      </c>
      <c r="S28" s="289">
        <v>250368.90700000001</v>
      </c>
      <c r="T28" s="287">
        <v>250368.90700000001</v>
      </c>
      <c r="U28" s="289">
        <v>113556.413</v>
      </c>
      <c r="V28" s="289">
        <v>270048.5</v>
      </c>
      <c r="W28" s="289">
        <v>284365.17300000001</v>
      </c>
      <c r="X28" s="289">
        <v>312298.66800000001</v>
      </c>
      <c r="Y28" s="287">
        <v>312298.66800000001</v>
      </c>
      <c r="Z28" s="289">
        <v>250762</v>
      </c>
      <c r="AA28" s="289">
        <v>270592.99199999997</v>
      </c>
      <c r="AB28" s="289">
        <v>269288</v>
      </c>
      <c r="AC28" s="283">
        <v>281215</v>
      </c>
      <c r="AD28" s="283">
        <v>281215</v>
      </c>
      <c r="AE28" s="288">
        <f t="shared" si="0"/>
        <v>281215</v>
      </c>
      <c r="AF28" s="289">
        <v>252819</v>
      </c>
      <c r="AG28" s="289">
        <v>211463</v>
      </c>
      <c r="AH28" s="289">
        <v>247448</v>
      </c>
      <c r="AI28" s="289">
        <v>228065</v>
      </c>
      <c r="AJ28" s="288">
        <f t="shared" si="1"/>
        <v>228065</v>
      </c>
      <c r="AK28" s="289">
        <v>237095</v>
      </c>
      <c r="AL28" s="289">
        <v>246938</v>
      </c>
      <c r="AM28" s="289">
        <v>302848</v>
      </c>
      <c r="AN28" s="289">
        <v>259497</v>
      </c>
      <c r="AO28" s="288">
        <v>259497</v>
      </c>
      <c r="AP28" s="289">
        <v>279012</v>
      </c>
      <c r="AQ28" s="289">
        <v>348317</v>
      </c>
      <c r="AR28" s="289">
        <v>336401</v>
      </c>
    </row>
    <row r="29" spans="2:44">
      <c r="B29" s="292" t="s">
        <v>48</v>
      </c>
      <c r="E29" s="317" t="s">
        <v>221</v>
      </c>
      <c r="F29" s="289">
        <v>96369.172000000006</v>
      </c>
      <c r="G29" s="289">
        <v>79722.395000000004</v>
      </c>
      <c r="H29" s="289">
        <v>79427.120999999999</v>
      </c>
      <c r="I29" s="289">
        <v>88709.365000000005</v>
      </c>
      <c r="J29" s="287">
        <v>88709.365000000005</v>
      </c>
      <c r="K29" s="289">
        <v>90007.88</v>
      </c>
      <c r="L29" s="289">
        <v>81435.862999999998</v>
      </c>
      <c r="M29" s="289">
        <v>91724.687000000005</v>
      </c>
      <c r="N29" s="289">
        <v>68719.671000000002</v>
      </c>
      <c r="O29" s="287">
        <v>68719.671000000002</v>
      </c>
      <c r="P29" s="289">
        <v>69719.77</v>
      </c>
      <c r="Q29" s="289">
        <v>80531.716</v>
      </c>
      <c r="R29" s="289">
        <v>85213.376000000004</v>
      </c>
      <c r="S29" s="289">
        <v>69605.981</v>
      </c>
      <c r="T29" s="287">
        <v>69605</v>
      </c>
      <c r="U29" s="289">
        <v>54593.328999999998</v>
      </c>
      <c r="V29" s="289">
        <v>51301.302000000003</v>
      </c>
      <c r="W29" s="289">
        <v>51351.656999999999</v>
      </c>
      <c r="X29" s="289">
        <v>66522.256999999998</v>
      </c>
      <c r="Y29" s="287">
        <v>66522.256999999998</v>
      </c>
      <c r="Z29" s="289">
        <v>60426</v>
      </c>
      <c r="AA29" s="289">
        <v>85101.804000000004</v>
      </c>
      <c r="AB29" s="289">
        <v>80574</v>
      </c>
      <c r="AC29" s="283">
        <v>74049</v>
      </c>
      <c r="AD29" s="283">
        <v>74049</v>
      </c>
      <c r="AE29" s="288">
        <f t="shared" si="0"/>
        <v>74049</v>
      </c>
      <c r="AF29" s="289">
        <v>58748</v>
      </c>
      <c r="AG29" s="289">
        <v>96422</v>
      </c>
      <c r="AH29" s="289">
        <v>96428</v>
      </c>
      <c r="AI29" s="289">
        <v>106695</v>
      </c>
      <c r="AJ29" s="288">
        <f t="shared" si="1"/>
        <v>106695</v>
      </c>
      <c r="AK29" s="289">
        <v>65065</v>
      </c>
      <c r="AL29" s="289">
        <v>62417</v>
      </c>
      <c r="AM29" s="289">
        <v>59639</v>
      </c>
      <c r="AN29" s="289">
        <v>24845</v>
      </c>
      <c r="AO29" s="288">
        <v>24845</v>
      </c>
      <c r="AP29" s="289">
        <v>26609</v>
      </c>
      <c r="AQ29" s="289">
        <v>21413</v>
      </c>
      <c r="AR29" s="289">
        <v>23724</v>
      </c>
    </row>
    <row r="30" spans="2:44">
      <c r="B30" s="292" t="s">
        <v>53</v>
      </c>
      <c r="E30" s="317" t="s">
        <v>221</v>
      </c>
      <c r="F30" s="289">
        <v>61175.999000000003</v>
      </c>
      <c r="G30" s="289">
        <v>57068.71</v>
      </c>
      <c r="H30" s="289">
        <v>46062.957000000002</v>
      </c>
      <c r="I30" s="289">
        <v>60482.540999999997</v>
      </c>
      <c r="J30" s="287">
        <v>60482.540999999997</v>
      </c>
      <c r="K30" s="289">
        <v>86832.423999999999</v>
      </c>
      <c r="L30" s="289">
        <v>74186.831000000006</v>
      </c>
      <c r="M30" s="289">
        <v>71153.039000000004</v>
      </c>
      <c r="N30" s="289">
        <v>74457.414000000004</v>
      </c>
      <c r="O30" s="287">
        <v>74457.414000000004</v>
      </c>
      <c r="P30" s="289">
        <v>83995.111999999994</v>
      </c>
      <c r="Q30" s="289">
        <v>37744.923000000003</v>
      </c>
      <c r="R30" s="289">
        <v>25809.206999999999</v>
      </c>
      <c r="S30" s="289">
        <v>36134.972999999998</v>
      </c>
      <c r="T30" s="287">
        <v>36134.972999999998</v>
      </c>
      <c r="U30" s="289">
        <v>42880.006999999998</v>
      </c>
      <c r="V30" s="289">
        <v>31377.536</v>
      </c>
      <c r="W30" s="289">
        <v>25015.118999999999</v>
      </c>
      <c r="X30" s="289">
        <v>53142.707999999999</v>
      </c>
      <c r="Y30" s="287">
        <v>53142.707999999999</v>
      </c>
      <c r="Z30" s="289">
        <v>72140</v>
      </c>
      <c r="AA30" s="289">
        <v>40722.385999999999</v>
      </c>
      <c r="AB30" s="289">
        <v>36470</v>
      </c>
      <c r="AC30" s="283">
        <v>54517</v>
      </c>
      <c r="AD30" s="283">
        <v>54517</v>
      </c>
      <c r="AE30" s="288">
        <f t="shared" si="0"/>
        <v>54517</v>
      </c>
      <c r="AF30" s="289">
        <v>68792</v>
      </c>
      <c r="AG30" s="289">
        <v>64595</v>
      </c>
      <c r="AH30" s="289">
        <v>57251</v>
      </c>
      <c r="AI30" s="289">
        <v>70301</v>
      </c>
      <c r="AJ30" s="288">
        <f t="shared" si="1"/>
        <v>70301</v>
      </c>
      <c r="AK30" s="289">
        <v>59421</v>
      </c>
      <c r="AL30" s="289">
        <v>36583</v>
      </c>
      <c r="AM30" s="289">
        <v>27535</v>
      </c>
      <c r="AN30" s="289">
        <v>24900</v>
      </c>
      <c r="AO30" s="288">
        <v>24900</v>
      </c>
      <c r="AP30" s="289">
        <v>26711</v>
      </c>
      <c r="AQ30" s="289">
        <v>18731</v>
      </c>
      <c r="AR30" s="289">
        <v>16428</v>
      </c>
    </row>
    <row r="31" spans="2:44">
      <c r="B31" s="292" t="s">
        <v>54</v>
      </c>
      <c r="E31" s="317" t="s">
        <v>221</v>
      </c>
      <c r="F31" s="289">
        <v>202695.98199999999</v>
      </c>
      <c r="G31" s="289">
        <v>182128.45600000001</v>
      </c>
      <c r="H31" s="289">
        <v>251165.09099999999</v>
      </c>
      <c r="I31" s="289">
        <v>95261.168999999994</v>
      </c>
      <c r="J31" s="287">
        <v>95261.168999999994</v>
      </c>
      <c r="K31" s="289">
        <v>97388.278000000006</v>
      </c>
      <c r="L31" s="289">
        <v>158999.39000000001</v>
      </c>
      <c r="M31" s="289">
        <v>131529.80300000001</v>
      </c>
      <c r="N31" s="289">
        <v>279811.63099999999</v>
      </c>
      <c r="O31" s="287">
        <v>279811.63099999999</v>
      </c>
      <c r="P31" s="289">
        <v>217830.038</v>
      </c>
      <c r="Q31" s="289">
        <v>175667.78599999999</v>
      </c>
      <c r="R31" s="289">
        <v>214817.69500000001</v>
      </c>
      <c r="S31" s="289">
        <v>467867.255</v>
      </c>
      <c r="T31" s="287">
        <v>467867.255</v>
      </c>
      <c r="U31" s="289">
        <v>289853.93400000001</v>
      </c>
      <c r="V31" s="289">
        <v>704598.80099999998</v>
      </c>
      <c r="W31" s="289">
        <v>799040.92599999998</v>
      </c>
      <c r="X31" s="289">
        <v>493977.47399999999</v>
      </c>
      <c r="Y31" s="287">
        <v>493977.47399999999</v>
      </c>
      <c r="Z31" s="289">
        <v>683424</v>
      </c>
      <c r="AA31" s="289">
        <v>560174.97100000002</v>
      </c>
      <c r="AB31" s="289">
        <v>533919</v>
      </c>
      <c r="AC31" s="283">
        <v>397757</v>
      </c>
      <c r="AD31" s="283">
        <v>397757</v>
      </c>
      <c r="AE31" s="288">
        <f t="shared" si="0"/>
        <v>397757</v>
      </c>
      <c r="AF31" s="289">
        <v>424832</v>
      </c>
      <c r="AG31" s="289">
        <v>347714</v>
      </c>
      <c r="AH31" s="289">
        <v>391725</v>
      </c>
      <c r="AI31" s="289">
        <v>422821</v>
      </c>
      <c r="AJ31" s="288">
        <f t="shared" si="1"/>
        <v>422821</v>
      </c>
      <c r="AK31" s="289">
        <v>562842</v>
      </c>
      <c r="AL31" s="289">
        <v>561344</v>
      </c>
      <c r="AM31" s="289">
        <v>474537</v>
      </c>
      <c r="AN31" s="289">
        <v>418255</v>
      </c>
      <c r="AO31" s="288">
        <v>418255</v>
      </c>
      <c r="AP31" s="289">
        <v>652760</v>
      </c>
      <c r="AQ31" s="289">
        <v>833841</v>
      </c>
      <c r="AR31" s="289">
        <v>574023</v>
      </c>
    </row>
    <row r="32" spans="2:44">
      <c r="B32" s="292" t="s">
        <v>55</v>
      </c>
      <c r="E32" s="317" t="s">
        <v>221</v>
      </c>
      <c r="F32" s="289">
        <v>742258.28799999994</v>
      </c>
      <c r="G32" s="289">
        <v>687256.69400000002</v>
      </c>
      <c r="H32" s="289">
        <v>1032576.2290000001</v>
      </c>
      <c r="I32" s="289">
        <v>947909.54</v>
      </c>
      <c r="J32" s="287">
        <v>947909.54</v>
      </c>
      <c r="K32" s="289">
        <v>950518.67299999995</v>
      </c>
      <c r="L32" s="289">
        <v>803213.61100000003</v>
      </c>
      <c r="M32" s="289">
        <v>1375175.4369999999</v>
      </c>
      <c r="N32" s="289">
        <v>1182669.493</v>
      </c>
      <c r="O32" s="287">
        <v>1182669.493</v>
      </c>
      <c r="P32" s="289">
        <v>1557243.6340000001</v>
      </c>
      <c r="Q32" s="289">
        <v>1862170.183</v>
      </c>
      <c r="R32" s="289">
        <v>1992510.66</v>
      </c>
      <c r="S32" s="289">
        <v>1638940.642</v>
      </c>
      <c r="T32" s="287">
        <v>1638940.642</v>
      </c>
      <c r="U32" s="289">
        <v>1068087.9469999999</v>
      </c>
      <c r="V32" s="289">
        <v>456632.212</v>
      </c>
      <c r="W32" s="289">
        <v>331434.93400000001</v>
      </c>
      <c r="X32" s="289">
        <v>386459.27299999999</v>
      </c>
      <c r="Y32" s="287">
        <v>386459.27299999999</v>
      </c>
      <c r="Z32" s="289">
        <v>814714</v>
      </c>
      <c r="AA32" s="289">
        <v>553919.65800000005</v>
      </c>
      <c r="AB32" s="289">
        <v>500471</v>
      </c>
      <c r="AC32" s="283">
        <v>359504</v>
      </c>
      <c r="AD32" s="283">
        <v>359504</v>
      </c>
      <c r="AE32" s="288">
        <f t="shared" si="0"/>
        <v>359504</v>
      </c>
      <c r="AF32" s="289">
        <v>375527</v>
      </c>
      <c r="AG32" s="289">
        <v>358536</v>
      </c>
      <c r="AH32" s="289">
        <v>316924</v>
      </c>
      <c r="AI32" s="289">
        <v>282472</v>
      </c>
      <c r="AJ32" s="288">
        <f t="shared" si="1"/>
        <v>282472</v>
      </c>
      <c r="AK32" s="289">
        <v>270882</v>
      </c>
      <c r="AL32" s="289">
        <v>252597</v>
      </c>
      <c r="AM32" s="289">
        <v>543330</v>
      </c>
      <c r="AN32" s="289">
        <v>510513</v>
      </c>
      <c r="AO32" s="288">
        <v>510513</v>
      </c>
      <c r="AP32" s="289">
        <v>572501</v>
      </c>
      <c r="AQ32" s="289">
        <v>609447</v>
      </c>
      <c r="AR32" s="289">
        <v>681152</v>
      </c>
    </row>
    <row r="33" spans="2:44">
      <c r="B33" s="292" t="s">
        <v>56</v>
      </c>
      <c r="E33" s="317" t="s">
        <v>221</v>
      </c>
      <c r="F33" s="289">
        <v>7985.5439999999999</v>
      </c>
      <c r="G33" s="289">
        <v>7914.7370000000001</v>
      </c>
      <c r="H33" s="289">
        <v>8428.875</v>
      </c>
      <c r="I33" s="289">
        <v>126307.539</v>
      </c>
      <c r="J33" s="287">
        <v>126307.539</v>
      </c>
      <c r="K33" s="289">
        <v>172041.777</v>
      </c>
      <c r="L33" s="289">
        <v>143933.63</v>
      </c>
      <c r="M33" s="289">
        <v>139804.43400000001</v>
      </c>
      <c r="N33" s="289">
        <v>135673.23300000001</v>
      </c>
      <c r="O33" s="287">
        <v>135673.23300000001</v>
      </c>
      <c r="P33" s="289">
        <v>125529.458</v>
      </c>
      <c r="Q33" s="289">
        <v>134083.78</v>
      </c>
      <c r="R33" s="289">
        <v>141903.18599999999</v>
      </c>
      <c r="S33" s="289">
        <v>169501.5</v>
      </c>
      <c r="T33" s="287">
        <v>169501.5</v>
      </c>
      <c r="U33" s="289">
        <v>159964.95199999999</v>
      </c>
      <c r="V33" s="289">
        <v>179773.25399999999</v>
      </c>
      <c r="W33" s="289">
        <v>148014.72099999999</v>
      </c>
      <c r="X33" s="289">
        <v>148615.16699999999</v>
      </c>
      <c r="Y33" s="287">
        <v>148615.16699999999</v>
      </c>
      <c r="Z33" s="289">
        <v>154267</v>
      </c>
      <c r="AA33" s="289">
        <v>150279.071</v>
      </c>
      <c r="AB33" s="289">
        <v>134064</v>
      </c>
      <c r="AC33" s="283">
        <v>138719</v>
      </c>
      <c r="AD33" s="283">
        <v>138719</v>
      </c>
      <c r="AE33" s="288">
        <f t="shared" si="0"/>
        <v>138719</v>
      </c>
      <c r="AF33" s="289">
        <v>130544</v>
      </c>
      <c r="AG33" s="289">
        <v>101987</v>
      </c>
      <c r="AH33" s="289">
        <v>79963</v>
      </c>
      <c r="AI33" s="289">
        <v>27795</v>
      </c>
      <c r="AJ33" s="288">
        <f t="shared" si="1"/>
        <v>27795</v>
      </c>
      <c r="AK33" s="289">
        <v>27532</v>
      </c>
      <c r="AL33" s="289">
        <v>27872</v>
      </c>
      <c r="AM33" s="289">
        <v>27990</v>
      </c>
      <c r="AN33" s="289">
        <v>485765</v>
      </c>
      <c r="AO33" s="288">
        <v>485765</v>
      </c>
      <c r="AP33" s="289">
        <v>497239</v>
      </c>
      <c r="AQ33" s="289">
        <v>449353</v>
      </c>
      <c r="AR33" s="289">
        <v>56096</v>
      </c>
    </row>
    <row r="34" spans="2:44">
      <c r="B34" s="292" t="s">
        <v>57</v>
      </c>
      <c r="E34" s="317" t="s">
        <v>221</v>
      </c>
      <c r="F34" s="289">
        <v>87401.058000000005</v>
      </c>
      <c r="G34" s="289">
        <v>108624.448</v>
      </c>
      <c r="H34" s="289">
        <v>121175.03200000001</v>
      </c>
      <c r="I34" s="289">
        <v>92945.563999999998</v>
      </c>
      <c r="J34" s="287">
        <v>92945.563999999998</v>
      </c>
      <c r="K34" s="289">
        <v>85229.547000000006</v>
      </c>
      <c r="L34" s="289">
        <v>101000.417</v>
      </c>
      <c r="M34" s="289">
        <v>105521.565</v>
      </c>
      <c r="N34" s="289">
        <v>149079.60800000001</v>
      </c>
      <c r="O34" s="287">
        <v>149079.60800000001</v>
      </c>
      <c r="P34" s="289">
        <v>133654.402</v>
      </c>
      <c r="Q34" s="289">
        <v>130717.78200000001</v>
      </c>
      <c r="R34" s="289">
        <v>117873.02</v>
      </c>
      <c r="S34" s="289">
        <v>196110.12899999999</v>
      </c>
      <c r="T34" s="287">
        <v>196110.12899999999</v>
      </c>
      <c r="U34" s="289">
        <v>124598.32799999999</v>
      </c>
      <c r="V34" s="289">
        <v>179576.80600000001</v>
      </c>
      <c r="W34" s="289">
        <v>147814.11300000001</v>
      </c>
      <c r="X34" s="289">
        <v>204724</v>
      </c>
      <c r="Y34" s="287">
        <v>204723</v>
      </c>
      <c r="Z34" s="289">
        <v>201851</v>
      </c>
      <c r="AA34" s="289">
        <v>220723.71300000002</v>
      </c>
      <c r="AB34" s="289">
        <v>198949</v>
      </c>
      <c r="AC34" s="283">
        <v>262094</v>
      </c>
      <c r="AD34" s="289">
        <v>0</v>
      </c>
      <c r="AE34" s="287">
        <f t="shared" si="0"/>
        <v>0</v>
      </c>
      <c r="AF34" s="289">
        <v>0</v>
      </c>
      <c r="AG34" s="289">
        <v>0</v>
      </c>
      <c r="AH34" s="289">
        <v>0</v>
      </c>
      <c r="AI34" s="289">
        <v>0</v>
      </c>
      <c r="AJ34" s="287">
        <f>AI34</f>
        <v>0</v>
      </c>
      <c r="AK34" s="287">
        <f>AJ34</f>
        <v>0</v>
      </c>
      <c r="AL34" s="287">
        <f t="shared" ref="AL34:AR34" si="3">AK34</f>
        <v>0</v>
      </c>
      <c r="AM34" s="287">
        <f t="shared" si="3"/>
        <v>0</v>
      </c>
      <c r="AN34" s="287">
        <f t="shared" si="3"/>
        <v>0</v>
      </c>
      <c r="AO34" s="287">
        <f t="shared" si="3"/>
        <v>0</v>
      </c>
      <c r="AP34" s="287">
        <f t="shared" si="3"/>
        <v>0</v>
      </c>
      <c r="AQ34" s="287">
        <f t="shared" si="3"/>
        <v>0</v>
      </c>
      <c r="AR34" s="289">
        <f t="shared" si="3"/>
        <v>0</v>
      </c>
    </row>
    <row r="35" spans="2:44">
      <c r="B35" s="292" t="s">
        <v>321</v>
      </c>
      <c r="E35" s="317" t="s">
        <v>221</v>
      </c>
      <c r="F35" s="289"/>
      <c r="G35" s="289"/>
      <c r="H35" s="289"/>
      <c r="I35" s="289"/>
      <c r="J35" s="287">
        <v>0</v>
      </c>
      <c r="K35" s="289"/>
      <c r="L35" s="289"/>
      <c r="M35" s="289"/>
      <c r="N35" s="289"/>
      <c r="O35" s="287">
        <v>0</v>
      </c>
      <c r="P35" s="289"/>
      <c r="Q35" s="289"/>
      <c r="R35" s="289"/>
      <c r="S35" s="289"/>
      <c r="T35" s="287">
        <v>0</v>
      </c>
      <c r="U35" s="289"/>
      <c r="V35" s="289"/>
      <c r="W35" s="289"/>
      <c r="X35" s="289"/>
      <c r="Y35" s="287">
        <v>0</v>
      </c>
      <c r="Z35" s="287">
        <v>0</v>
      </c>
      <c r="AA35" s="287">
        <v>0</v>
      </c>
      <c r="AB35" s="287">
        <v>0</v>
      </c>
      <c r="AC35" s="287">
        <v>0</v>
      </c>
      <c r="AD35" s="283">
        <v>198539</v>
      </c>
      <c r="AE35" s="287">
        <f t="shared" si="0"/>
        <v>198539</v>
      </c>
      <c r="AF35" s="289">
        <v>119806</v>
      </c>
      <c r="AG35" s="289">
        <v>98380</v>
      </c>
      <c r="AH35" s="289">
        <v>102233</v>
      </c>
      <c r="AI35" s="289">
        <v>88821</v>
      </c>
      <c r="AJ35" s="287">
        <f>AI35</f>
        <v>88821</v>
      </c>
      <c r="AK35" s="289">
        <v>97683</v>
      </c>
      <c r="AL35" s="289">
        <v>99078</v>
      </c>
      <c r="AM35" s="289">
        <v>95485</v>
      </c>
      <c r="AN35" s="289">
        <v>329503</v>
      </c>
      <c r="AO35" s="287">
        <v>329503</v>
      </c>
      <c r="AP35" s="289">
        <v>113331</v>
      </c>
      <c r="AQ35" s="289">
        <v>91347</v>
      </c>
      <c r="AR35" s="289">
        <v>141521</v>
      </c>
    </row>
    <row r="36" spans="2:44">
      <c r="B36" s="292" t="s">
        <v>322</v>
      </c>
      <c r="E36" s="317" t="s">
        <v>221</v>
      </c>
      <c r="F36" s="289"/>
      <c r="G36" s="289"/>
      <c r="H36" s="289"/>
      <c r="I36" s="289"/>
      <c r="J36" s="287">
        <v>0</v>
      </c>
      <c r="K36" s="289"/>
      <c r="L36" s="289"/>
      <c r="M36" s="289"/>
      <c r="N36" s="289"/>
      <c r="O36" s="287">
        <v>0</v>
      </c>
      <c r="P36" s="289"/>
      <c r="Q36" s="289"/>
      <c r="R36" s="289"/>
      <c r="S36" s="289"/>
      <c r="T36" s="287">
        <v>0</v>
      </c>
      <c r="U36" s="289"/>
      <c r="V36" s="289"/>
      <c r="W36" s="289"/>
      <c r="X36" s="289"/>
      <c r="Y36" s="287">
        <v>0</v>
      </c>
      <c r="Z36" s="287">
        <v>0</v>
      </c>
      <c r="AA36" s="287">
        <v>0</v>
      </c>
      <c r="AB36" s="287">
        <v>0</v>
      </c>
      <c r="AC36" s="287">
        <v>0</v>
      </c>
      <c r="AD36" s="283">
        <v>63555</v>
      </c>
      <c r="AE36" s="287">
        <f t="shared" si="0"/>
        <v>63555</v>
      </c>
      <c r="AF36" s="289">
        <v>66058</v>
      </c>
      <c r="AG36" s="289">
        <v>60104</v>
      </c>
      <c r="AH36" s="289">
        <v>46489</v>
      </c>
      <c r="AI36" s="289">
        <v>57071</v>
      </c>
      <c r="AJ36" s="287">
        <f>AI36</f>
        <v>57071</v>
      </c>
      <c r="AK36" s="289">
        <v>262978</v>
      </c>
      <c r="AL36" s="289">
        <v>117619</v>
      </c>
      <c r="AM36" s="289">
        <v>103795</v>
      </c>
      <c r="AN36" s="289">
        <v>76614</v>
      </c>
      <c r="AO36" s="287">
        <v>76614</v>
      </c>
      <c r="AP36" s="289">
        <v>91360</v>
      </c>
      <c r="AQ36" s="289">
        <v>159391</v>
      </c>
      <c r="AR36" s="289">
        <v>66893</v>
      </c>
    </row>
    <row r="37" spans="2:44">
      <c r="B37" s="292" t="s">
        <v>58</v>
      </c>
      <c r="E37" s="321" t="s">
        <v>221</v>
      </c>
      <c r="F37" s="289">
        <v>382910.7</v>
      </c>
      <c r="G37" s="289">
        <v>398480.39600000001</v>
      </c>
      <c r="H37" s="289">
        <v>436743.12</v>
      </c>
      <c r="I37" s="289">
        <v>768576.61899999995</v>
      </c>
      <c r="J37" s="287">
        <v>768576.61899999995</v>
      </c>
      <c r="K37" s="289">
        <v>546490.55299999996</v>
      </c>
      <c r="L37" s="289">
        <v>1499562.7490000001</v>
      </c>
      <c r="M37" s="289">
        <v>834845.48699999996</v>
      </c>
      <c r="N37" s="289">
        <v>878438.35</v>
      </c>
      <c r="O37" s="287">
        <v>878438.35</v>
      </c>
      <c r="P37" s="289">
        <v>444453.27899999998</v>
      </c>
      <c r="Q37" s="289">
        <v>933671.46299999999</v>
      </c>
      <c r="R37" s="289">
        <v>951044.68400000001</v>
      </c>
      <c r="S37" s="289">
        <v>1263987.456</v>
      </c>
      <c r="T37" s="287">
        <v>1263987.456</v>
      </c>
      <c r="U37" s="289">
        <v>1126674.1640000001</v>
      </c>
      <c r="V37" s="289">
        <v>1851930.4140000001</v>
      </c>
      <c r="W37" s="289">
        <v>1545413.3810000001</v>
      </c>
      <c r="X37" s="289">
        <v>1539452.8419999999</v>
      </c>
      <c r="Y37" s="287">
        <v>1539452.8419999999</v>
      </c>
      <c r="Z37" s="289">
        <v>837390</v>
      </c>
      <c r="AA37" s="289">
        <v>899329.78800000006</v>
      </c>
      <c r="AB37" s="289">
        <v>786715</v>
      </c>
      <c r="AC37" s="283">
        <v>1064452</v>
      </c>
      <c r="AD37" s="283">
        <v>1064452</v>
      </c>
      <c r="AE37" s="288">
        <f t="shared" si="0"/>
        <v>1064452</v>
      </c>
      <c r="AF37" s="289">
        <v>1229628</v>
      </c>
      <c r="AG37" s="289">
        <v>956742</v>
      </c>
      <c r="AH37" s="289">
        <v>1203017</v>
      </c>
      <c r="AI37" s="289">
        <v>1145864</v>
      </c>
      <c r="AJ37" s="288">
        <f>AI37</f>
        <v>1145864</v>
      </c>
      <c r="AK37" s="289">
        <v>1174256</v>
      </c>
      <c r="AL37" s="289">
        <v>1444944</v>
      </c>
      <c r="AM37" s="289">
        <v>1186057</v>
      </c>
      <c r="AN37" s="289">
        <v>975849</v>
      </c>
      <c r="AO37" s="288">
        <v>975849</v>
      </c>
      <c r="AP37" s="289">
        <v>1056598</v>
      </c>
      <c r="AQ37" s="289">
        <v>973258</v>
      </c>
      <c r="AR37" s="289">
        <v>1373733</v>
      </c>
    </row>
    <row r="38" spans="2:44">
      <c r="B38" s="29"/>
      <c r="C38" s="29"/>
      <c r="D38" s="29"/>
      <c r="E38" s="168" t="s">
        <v>221</v>
      </c>
      <c r="F38" s="284">
        <f t="shared" ref="F38:Y38" si="4">SUM(F28:F37)</f>
        <v>1763829.2289999998</v>
      </c>
      <c r="G38" s="284">
        <f t="shared" si="4"/>
        <v>1725114.176</v>
      </c>
      <c r="H38" s="284">
        <f t="shared" si="4"/>
        <v>2199940.4200000004</v>
      </c>
      <c r="I38" s="284">
        <f t="shared" si="4"/>
        <v>2305699.2860000003</v>
      </c>
      <c r="J38" s="154">
        <f t="shared" si="4"/>
        <v>2305699.2860000003</v>
      </c>
      <c r="K38" s="284">
        <f t="shared" si="4"/>
        <v>2146106.3289999999</v>
      </c>
      <c r="L38" s="284">
        <f t="shared" si="4"/>
        <v>2983213.1770000001</v>
      </c>
      <c r="M38" s="284">
        <f t="shared" si="4"/>
        <v>2873506.6770000001</v>
      </c>
      <c r="N38" s="284">
        <f t="shared" si="4"/>
        <v>2867626.3</v>
      </c>
      <c r="O38" s="154">
        <f t="shared" si="4"/>
        <v>2867626.3</v>
      </c>
      <c r="P38" s="284">
        <f t="shared" si="4"/>
        <v>2720145.0310000004</v>
      </c>
      <c r="Q38" s="284">
        <f t="shared" si="4"/>
        <v>3461822.9099999997</v>
      </c>
      <c r="R38" s="284">
        <f t="shared" si="4"/>
        <v>3641348.1729999995</v>
      </c>
      <c r="S38" s="163">
        <f t="shared" si="4"/>
        <v>4092516.8430000003</v>
      </c>
      <c r="T38" s="154">
        <f t="shared" si="4"/>
        <v>4092515.8619999997</v>
      </c>
      <c r="U38" s="284">
        <f t="shared" si="4"/>
        <v>2980209.074</v>
      </c>
      <c r="V38" s="284">
        <f t="shared" si="4"/>
        <v>3725238.8250000002</v>
      </c>
      <c r="W38" s="284">
        <f t="shared" si="4"/>
        <v>3332450.0239999997</v>
      </c>
      <c r="X38" s="284">
        <f t="shared" si="4"/>
        <v>3205192.3889999995</v>
      </c>
      <c r="Y38" s="154">
        <f t="shared" si="4"/>
        <v>3205191.3889999995</v>
      </c>
      <c r="Z38" s="284">
        <v>3074974</v>
      </c>
      <c r="AA38" s="284">
        <v>2780845</v>
      </c>
      <c r="AB38" s="284">
        <f>SUM(AB28:AB37)</f>
        <v>2540450</v>
      </c>
      <c r="AC38" s="331">
        <f>SUM(AC28:AC37)</f>
        <v>2632307</v>
      </c>
      <c r="AD38" s="331">
        <f>SUM(AD28:AD37)</f>
        <v>2632307</v>
      </c>
      <c r="AE38" s="233">
        <f t="shared" si="0"/>
        <v>2632307</v>
      </c>
      <c r="AF38" s="331">
        <f>SUM(AF28:AF37)</f>
        <v>2726754</v>
      </c>
      <c r="AG38" s="331">
        <v>2295943</v>
      </c>
      <c r="AH38" s="331">
        <f>SUM(AH28:AH37)</f>
        <v>2541478</v>
      </c>
      <c r="AI38" s="331">
        <f>SUM(AI28:AI37)</f>
        <v>2429905</v>
      </c>
      <c r="AJ38" s="233">
        <f t="shared" si="1"/>
        <v>2429905</v>
      </c>
      <c r="AK38" s="331">
        <f>SUM(AK28:AK37)</f>
        <v>2757754</v>
      </c>
      <c r="AL38" s="331">
        <f>SUM(AL28:AL37)</f>
        <v>2849392</v>
      </c>
      <c r="AM38" s="331">
        <f>SUM(AM28:AM37)</f>
        <v>2821216</v>
      </c>
      <c r="AN38" s="331">
        <v>3105741</v>
      </c>
      <c r="AO38" s="233">
        <v>3105741</v>
      </c>
      <c r="AP38" s="331">
        <v>3316121</v>
      </c>
      <c r="AQ38" s="331">
        <v>3505098</v>
      </c>
      <c r="AR38" s="331">
        <v>3269971</v>
      </c>
    </row>
    <row r="39" spans="2:44">
      <c r="B39" s="295"/>
      <c r="C39" s="295"/>
      <c r="D39" s="295"/>
      <c r="F39" s="289"/>
      <c r="G39" s="289"/>
      <c r="H39" s="289"/>
      <c r="I39" s="289"/>
      <c r="J39" s="287"/>
      <c r="K39" s="289"/>
      <c r="L39" s="289"/>
      <c r="M39" s="289"/>
      <c r="N39" s="289"/>
      <c r="O39" s="287"/>
      <c r="P39" s="289"/>
      <c r="Q39" s="289"/>
      <c r="R39" s="289"/>
      <c r="S39" s="159"/>
      <c r="T39" s="160"/>
      <c r="U39" s="289"/>
      <c r="V39" s="289"/>
      <c r="W39" s="289"/>
      <c r="X39" s="289"/>
      <c r="Y39" s="160"/>
      <c r="Z39" s="289"/>
      <c r="AA39" s="289"/>
      <c r="AB39" s="289"/>
      <c r="AC39" s="289"/>
      <c r="AD39" s="283"/>
      <c r="AE39" s="289"/>
      <c r="AF39" s="289"/>
      <c r="AG39" s="289"/>
      <c r="AH39" s="289"/>
      <c r="AI39" s="289"/>
      <c r="AJ39" s="288"/>
      <c r="AK39" s="289"/>
      <c r="AL39" s="289"/>
      <c r="AO39" s="288"/>
    </row>
    <row r="40" spans="2:44">
      <c r="B40" s="292" t="s">
        <v>59</v>
      </c>
      <c r="E40" s="317" t="s">
        <v>221</v>
      </c>
      <c r="F40" s="289">
        <v>42975.133999999998</v>
      </c>
      <c r="G40" s="289">
        <v>2100861.17</v>
      </c>
      <c r="H40" s="289">
        <v>3069813.8280000002</v>
      </c>
      <c r="I40" s="289">
        <v>1081908.5619999999</v>
      </c>
      <c r="J40" s="287">
        <v>1081908.5619999999</v>
      </c>
      <c r="K40" s="289">
        <v>1171187.4580000001</v>
      </c>
      <c r="L40" s="289">
        <v>1105663.5490000001</v>
      </c>
      <c r="M40" s="289">
        <v>1138641.9750000001</v>
      </c>
      <c r="N40" s="289">
        <v>1058794.0759999999</v>
      </c>
      <c r="O40" s="287">
        <v>1058794.0759999999</v>
      </c>
      <c r="P40" s="289">
        <v>1034895.829</v>
      </c>
      <c r="Q40" s="289">
        <v>1012925.35</v>
      </c>
      <c r="R40" s="289">
        <v>1092556.3489999999</v>
      </c>
      <c r="S40" s="289">
        <v>24904.588</v>
      </c>
      <c r="T40" s="287">
        <v>24904.588</v>
      </c>
      <c r="U40" s="289">
        <v>1097236.689</v>
      </c>
      <c r="V40" s="289">
        <v>18272.019</v>
      </c>
      <c r="W40" s="289">
        <v>105237.37300000001</v>
      </c>
      <c r="X40" s="289">
        <v>61759.624000000003</v>
      </c>
      <c r="Y40" s="287">
        <v>61759.624000000003</v>
      </c>
      <c r="Z40" s="289">
        <v>2491</v>
      </c>
      <c r="AA40" s="289">
        <v>29529.187000000002</v>
      </c>
      <c r="AB40" s="289">
        <v>29301</v>
      </c>
      <c r="AC40" s="283">
        <v>7604</v>
      </c>
      <c r="AD40" s="283">
        <v>7604</v>
      </c>
      <c r="AE40" s="288">
        <f t="shared" si="0"/>
        <v>7604</v>
      </c>
      <c r="AF40" s="289">
        <v>7648</v>
      </c>
      <c r="AG40" s="289">
        <v>7557</v>
      </c>
      <c r="AH40" s="289">
        <v>5274</v>
      </c>
      <c r="AI40" s="289">
        <v>46518</v>
      </c>
      <c r="AJ40" s="288">
        <f t="shared" si="1"/>
        <v>46518</v>
      </c>
      <c r="AK40" s="289">
        <v>5163</v>
      </c>
      <c r="AL40" s="289">
        <v>49408</v>
      </c>
      <c r="AM40" s="289">
        <v>43258</v>
      </c>
      <c r="AN40" s="289">
        <v>795</v>
      </c>
      <c r="AO40" s="288">
        <v>795</v>
      </c>
      <c r="AP40" s="289">
        <v>404</v>
      </c>
      <c r="AQ40" s="289">
        <v>386</v>
      </c>
      <c r="AR40" s="289">
        <v>299</v>
      </c>
    </row>
    <row r="41" spans="2:44">
      <c r="B41" s="300"/>
      <c r="C41" s="300"/>
      <c r="D41" s="300"/>
      <c r="E41" s="178" t="s">
        <v>221</v>
      </c>
      <c r="F41" s="290">
        <f t="shared" ref="F41:S41" si="5">SUM(F38:F40)</f>
        <v>1806804.3629999999</v>
      </c>
      <c r="G41" s="290">
        <f t="shared" si="5"/>
        <v>3825975.3459999999</v>
      </c>
      <c r="H41" s="290">
        <f t="shared" si="5"/>
        <v>5269754.2480000006</v>
      </c>
      <c r="I41" s="290">
        <f t="shared" si="5"/>
        <v>3387607.8480000002</v>
      </c>
      <c r="J41" s="155">
        <f t="shared" si="5"/>
        <v>3387607.8480000002</v>
      </c>
      <c r="K41" s="290">
        <f t="shared" si="5"/>
        <v>3317293.787</v>
      </c>
      <c r="L41" s="290">
        <f t="shared" si="5"/>
        <v>4088876.7260000003</v>
      </c>
      <c r="M41" s="290">
        <f t="shared" si="5"/>
        <v>4012148.6520000002</v>
      </c>
      <c r="N41" s="290">
        <f t="shared" si="5"/>
        <v>3926420.3759999997</v>
      </c>
      <c r="O41" s="155">
        <f t="shared" si="5"/>
        <v>3926420.3759999997</v>
      </c>
      <c r="P41" s="290">
        <f t="shared" si="5"/>
        <v>3755040.8600000003</v>
      </c>
      <c r="Q41" s="290">
        <f t="shared" si="5"/>
        <v>4474748.26</v>
      </c>
      <c r="R41" s="290">
        <f t="shared" si="5"/>
        <v>4733904.5219999999</v>
      </c>
      <c r="S41" s="161">
        <f t="shared" si="5"/>
        <v>4117421.4310000003</v>
      </c>
      <c r="T41" s="155">
        <v>4117421</v>
      </c>
      <c r="U41" s="290">
        <f>SUM(U38:U40)</f>
        <v>4077445.7630000003</v>
      </c>
      <c r="V41" s="290">
        <f>SUM(V38:V40)</f>
        <v>3743510.844</v>
      </c>
      <c r="W41" s="290">
        <f>SUM(W38:W40)</f>
        <v>3437687.3969999999</v>
      </c>
      <c r="X41" s="290">
        <f>SUM(X38:X40)</f>
        <v>3266952.0129999993</v>
      </c>
      <c r="Y41" s="155">
        <f>SUM(Y38:Y40)</f>
        <v>3266951.0129999993</v>
      </c>
      <c r="Z41" s="290">
        <v>3077465</v>
      </c>
      <c r="AA41" s="290">
        <v>2810374</v>
      </c>
      <c r="AB41" s="290">
        <f>AB38+AB40</f>
        <v>2569751</v>
      </c>
      <c r="AC41" s="290">
        <f>AC38+AC40</f>
        <v>2639911</v>
      </c>
      <c r="AD41" s="290">
        <f>AD38+AD40</f>
        <v>2639911</v>
      </c>
      <c r="AE41" s="333">
        <f t="shared" si="0"/>
        <v>2639911</v>
      </c>
      <c r="AF41" s="290">
        <f>AF40+AF38</f>
        <v>2734402</v>
      </c>
      <c r="AG41" s="290">
        <v>2303500</v>
      </c>
      <c r="AH41" s="290">
        <f>AH40+AH38</f>
        <v>2546752</v>
      </c>
      <c r="AI41" s="290">
        <f>AI38+AI40</f>
        <v>2476423</v>
      </c>
      <c r="AJ41" s="333">
        <f t="shared" si="1"/>
        <v>2476423</v>
      </c>
      <c r="AK41" s="290">
        <f>AK40+AK38</f>
        <v>2762917</v>
      </c>
      <c r="AL41" s="290">
        <f>AL40+AL38</f>
        <v>2898800</v>
      </c>
      <c r="AM41" s="290">
        <f>AM40+AM38</f>
        <v>2864474</v>
      </c>
      <c r="AN41" s="290">
        <v>3106536</v>
      </c>
      <c r="AO41" s="333">
        <v>3106536</v>
      </c>
      <c r="AP41" s="290">
        <v>3316525</v>
      </c>
      <c r="AQ41" s="290">
        <v>3505484</v>
      </c>
      <c r="AR41" s="290">
        <v>3270270</v>
      </c>
    </row>
    <row r="42" spans="2:44">
      <c r="B42" s="30" t="s">
        <v>60</v>
      </c>
      <c r="C42" s="300"/>
      <c r="D42" s="300"/>
      <c r="E42" s="178" t="s">
        <v>221</v>
      </c>
      <c r="F42" s="290">
        <f t="shared" ref="F42:Y42" si="6">SUM(F26,F41)</f>
        <v>8579827.9350000005</v>
      </c>
      <c r="G42" s="290">
        <f t="shared" si="6"/>
        <v>8748097.3609999996</v>
      </c>
      <c r="H42" s="290">
        <f t="shared" si="6"/>
        <v>11122820.243000001</v>
      </c>
      <c r="I42" s="290">
        <f t="shared" si="6"/>
        <v>10709657.658</v>
      </c>
      <c r="J42" s="155">
        <f t="shared" si="6"/>
        <v>10709657.658</v>
      </c>
      <c r="K42" s="290">
        <f t="shared" si="6"/>
        <v>10844011.187999999</v>
      </c>
      <c r="L42" s="290">
        <f t="shared" si="6"/>
        <v>11742326.267999999</v>
      </c>
      <c r="M42" s="290">
        <f t="shared" si="6"/>
        <v>11737571.711999999</v>
      </c>
      <c r="N42" s="290">
        <f t="shared" si="6"/>
        <v>11883077.27</v>
      </c>
      <c r="O42" s="155">
        <f t="shared" si="6"/>
        <v>11883077.27</v>
      </c>
      <c r="P42" s="290">
        <f t="shared" si="6"/>
        <v>11621006.669</v>
      </c>
      <c r="Q42" s="290">
        <f t="shared" si="6"/>
        <v>12590653.599999998</v>
      </c>
      <c r="R42" s="290">
        <f t="shared" si="6"/>
        <v>13492041.516000001</v>
      </c>
      <c r="S42" s="161">
        <f t="shared" si="6"/>
        <v>13549958.200999999</v>
      </c>
      <c r="T42" s="155">
        <f t="shared" si="6"/>
        <v>13549957.77</v>
      </c>
      <c r="U42" s="290">
        <f t="shared" si="6"/>
        <v>12688112.464000002</v>
      </c>
      <c r="V42" s="290">
        <f t="shared" si="6"/>
        <v>13599704.341</v>
      </c>
      <c r="W42" s="290">
        <f t="shared" si="6"/>
        <v>13793534.264999999</v>
      </c>
      <c r="X42" s="290">
        <f t="shared" si="6"/>
        <v>14015280.846999999</v>
      </c>
      <c r="Y42" s="155">
        <f t="shared" si="6"/>
        <v>14015279.846999999</v>
      </c>
      <c r="Z42" s="290">
        <v>14010343</v>
      </c>
      <c r="AA42" s="290">
        <v>13880886</v>
      </c>
      <c r="AB42" s="290">
        <f>AB41+AB26</f>
        <v>13920547</v>
      </c>
      <c r="AC42" s="290">
        <f>AC41+AC26</f>
        <v>14081915</v>
      </c>
      <c r="AD42" s="290">
        <f>AD41+AD26</f>
        <v>14081915</v>
      </c>
      <c r="AE42" s="333">
        <f t="shared" si="0"/>
        <v>14081915</v>
      </c>
      <c r="AF42" s="290">
        <f>AF41+AF26</f>
        <v>15376532</v>
      </c>
      <c r="AG42" s="290">
        <v>14068546</v>
      </c>
      <c r="AH42" s="290">
        <v>14865563</v>
      </c>
      <c r="AI42" s="290">
        <f>AI41+AI26</f>
        <v>14653287</v>
      </c>
      <c r="AJ42" s="333">
        <f t="shared" si="1"/>
        <v>14653287</v>
      </c>
      <c r="AK42" s="290">
        <f>AK41+AK26</f>
        <v>15136532</v>
      </c>
      <c r="AL42" s="290">
        <f>AL41+AL26</f>
        <v>15461593</v>
      </c>
      <c r="AM42" s="290">
        <f>AM41+AM26</f>
        <v>15631238</v>
      </c>
      <c r="AN42" s="290">
        <v>13652261</v>
      </c>
      <c r="AO42" s="333">
        <v>13652261</v>
      </c>
      <c r="AP42" s="290">
        <v>14735779</v>
      </c>
      <c r="AQ42" s="290">
        <v>15210388</v>
      </c>
      <c r="AR42" s="290">
        <v>17079319</v>
      </c>
    </row>
    <row r="43" spans="2:44">
      <c r="D43" s="359"/>
      <c r="F43" s="289"/>
      <c r="G43" s="289"/>
      <c r="H43" s="289"/>
      <c r="I43" s="289"/>
      <c r="J43" s="287"/>
      <c r="K43" s="289"/>
      <c r="L43" s="289"/>
      <c r="M43" s="289"/>
      <c r="N43" s="289"/>
      <c r="O43" s="287"/>
      <c r="P43" s="289"/>
      <c r="Q43" s="289"/>
      <c r="R43" s="289"/>
      <c r="S43" s="159"/>
      <c r="T43" s="160"/>
      <c r="U43" s="289"/>
      <c r="V43" s="289"/>
      <c r="W43" s="289"/>
      <c r="X43" s="289"/>
      <c r="Y43" s="160"/>
      <c r="Z43" s="289"/>
      <c r="AA43" s="289"/>
      <c r="AB43" s="289"/>
      <c r="AC43" s="289"/>
      <c r="AD43" s="283"/>
      <c r="AE43" s="289"/>
      <c r="AF43" s="289"/>
      <c r="AG43" s="289"/>
      <c r="AH43" s="289"/>
      <c r="AI43" s="289"/>
      <c r="AJ43" s="288"/>
      <c r="AK43" s="289"/>
      <c r="AL43" s="289"/>
    </row>
    <row r="44" spans="2:44">
      <c r="B44" s="294" t="s">
        <v>61</v>
      </c>
      <c r="D44" s="359"/>
      <c r="F44" s="289"/>
      <c r="G44" s="289"/>
      <c r="H44" s="289"/>
      <c r="I44" s="289"/>
      <c r="J44" s="287"/>
      <c r="K44" s="289"/>
      <c r="L44" s="289"/>
      <c r="M44" s="289"/>
      <c r="N44" s="289"/>
      <c r="O44" s="287"/>
      <c r="P44" s="289"/>
      <c r="Q44" s="289"/>
      <c r="R44" s="289"/>
      <c r="S44" s="159"/>
      <c r="T44" s="160"/>
      <c r="U44" s="289"/>
      <c r="V44" s="289"/>
      <c r="W44" s="289"/>
      <c r="X44" s="289"/>
      <c r="Y44" s="160"/>
      <c r="Z44" s="289"/>
      <c r="AA44" s="289"/>
      <c r="AB44" s="289"/>
      <c r="AC44" s="289"/>
      <c r="AD44" s="283"/>
      <c r="AE44" s="289"/>
      <c r="AF44" s="289"/>
      <c r="AG44" s="289"/>
      <c r="AH44" s="289"/>
      <c r="AI44" s="289"/>
      <c r="AJ44" s="288"/>
      <c r="AK44" s="289"/>
      <c r="AL44" s="289"/>
    </row>
    <row r="45" spans="2:44">
      <c r="B45" s="294" t="s">
        <v>62</v>
      </c>
      <c r="D45" s="359"/>
      <c r="F45" s="289"/>
      <c r="G45" s="289"/>
      <c r="H45" s="289"/>
      <c r="I45" s="289"/>
      <c r="J45" s="287"/>
      <c r="K45" s="289"/>
      <c r="L45" s="289"/>
      <c r="M45" s="289"/>
      <c r="N45" s="289"/>
      <c r="O45" s="287"/>
      <c r="P45" s="289"/>
      <c r="Q45" s="289"/>
      <c r="R45" s="289"/>
      <c r="S45" s="159"/>
      <c r="T45" s="160"/>
      <c r="U45" s="289"/>
      <c r="V45" s="289"/>
      <c r="W45" s="289"/>
      <c r="X45" s="289"/>
      <c r="Y45" s="160"/>
      <c r="Z45" s="289"/>
      <c r="AA45" s="289"/>
      <c r="AB45" s="289"/>
      <c r="AC45" s="289"/>
      <c r="AD45" s="283"/>
      <c r="AE45" s="289"/>
      <c r="AF45" s="289"/>
      <c r="AG45" s="289"/>
      <c r="AH45" s="289"/>
      <c r="AI45" s="289"/>
      <c r="AJ45" s="288"/>
      <c r="AK45" s="289"/>
      <c r="AL45" s="289"/>
    </row>
    <row r="46" spans="2:44">
      <c r="B46" s="292" t="s">
        <v>63</v>
      </c>
      <c r="D46" s="359"/>
      <c r="E46" s="317" t="s">
        <v>221</v>
      </c>
      <c r="F46" s="289">
        <v>557072.34</v>
      </c>
      <c r="G46" s="289">
        <v>696363.44499999995</v>
      </c>
      <c r="H46" s="289">
        <v>696363.44499999995</v>
      </c>
      <c r="I46" s="289">
        <v>696363.44499999995</v>
      </c>
      <c r="J46" s="287">
        <v>696363.44499999995</v>
      </c>
      <c r="K46" s="289">
        <v>696363.44499999995</v>
      </c>
      <c r="L46" s="289">
        <v>696376.625</v>
      </c>
      <c r="M46" s="289">
        <v>696376.625</v>
      </c>
      <c r="N46" s="289">
        <v>696376.625</v>
      </c>
      <c r="O46" s="287">
        <v>696376.625</v>
      </c>
      <c r="P46" s="289">
        <v>709344.505</v>
      </c>
      <c r="Q46" s="289">
        <v>709344.505</v>
      </c>
      <c r="R46" s="289">
        <v>709344.505</v>
      </c>
      <c r="S46" s="289">
        <v>709344.505</v>
      </c>
      <c r="T46" s="287">
        <v>709344.505</v>
      </c>
      <c r="U46" s="289">
        <v>709344.505</v>
      </c>
      <c r="V46" s="289">
        <v>916540.54500000004</v>
      </c>
      <c r="W46" s="289">
        <v>916540.54500000004</v>
      </c>
      <c r="X46" s="289">
        <v>916540.54500000004</v>
      </c>
      <c r="Y46" s="287">
        <v>916540.54500000004</v>
      </c>
      <c r="Z46" s="289">
        <v>916541</v>
      </c>
      <c r="AA46" s="289">
        <v>916540.54499999993</v>
      </c>
      <c r="AB46" s="289">
        <v>916540.54499999993</v>
      </c>
      <c r="AC46" s="283">
        <v>916541</v>
      </c>
      <c r="AD46" s="283">
        <v>916541</v>
      </c>
      <c r="AE46" s="288">
        <f t="shared" si="0"/>
        <v>916541</v>
      </c>
      <c r="AF46" s="289">
        <v>916541</v>
      </c>
      <c r="AG46" s="289">
        <v>916541</v>
      </c>
      <c r="AH46" s="289">
        <v>916541</v>
      </c>
      <c r="AI46" s="289">
        <v>916541</v>
      </c>
      <c r="AJ46" s="288">
        <f t="shared" si="1"/>
        <v>916541</v>
      </c>
      <c r="AK46" s="289">
        <v>916541</v>
      </c>
      <c r="AL46" s="289">
        <v>916541</v>
      </c>
      <c r="AM46" s="289">
        <v>916541</v>
      </c>
      <c r="AN46" s="289">
        <v>916541</v>
      </c>
      <c r="AO46" s="288">
        <v>916541</v>
      </c>
      <c r="AP46" s="289">
        <v>916541</v>
      </c>
      <c r="AQ46" s="289">
        <v>916541</v>
      </c>
      <c r="AR46" s="289">
        <v>916541</v>
      </c>
    </row>
    <row r="47" spans="2:44">
      <c r="B47" s="292" t="s">
        <v>64</v>
      </c>
      <c r="D47" s="359"/>
      <c r="E47" s="317" t="s">
        <v>221</v>
      </c>
      <c r="F47" s="289">
        <v>226761.34700000001</v>
      </c>
      <c r="G47" s="289">
        <v>230280.065</v>
      </c>
      <c r="H47" s="289">
        <v>230280.065</v>
      </c>
      <c r="I47" s="289">
        <v>243655.405</v>
      </c>
      <c r="J47" s="287">
        <v>243655.405</v>
      </c>
      <c r="K47" s="289">
        <v>243655.405</v>
      </c>
      <c r="L47" s="289">
        <v>243655.405</v>
      </c>
      <c r="M47" s="289">
        <v>243655.405</v>
      </c>
      <c r="N47" s="289">
        <v>243655.405</v>
      </c>
      <c r="O47" s="287">
        <v>243655.405</v>
      </c>
      <c r="P47" s="289">
        <v>230687.52499999999</v>
      </c>
      <c r="Q47" s="289">
        <v>241883.16</v>
      </c>
      <c r="R47" s="289">
        <v>243866.38500000001</v>
      </c>
      <c r="S47" s="289">
        <v>243876.41</v>
      </c>
      <c r="T47" s="287">
        <v>243876.41</v>
      </c>
      <c r="U47" s="289">
        <v>247855.174</v>
      </c>
      <c r="V47" s="289">
        <v>40659.141000000003</v>
      </c>
      <c r="W47" s="289">
        <v>40659.141000000003</v>
      </c>
      <c r="X47" s="289">
        <v>40794.146000000001</v>
      </c>
      <c r="Y47" s="287">
        <v>40794.146000000001</v>
      </c>
      <c r="Z47" s="289">
        <v>40794</v>
      </c>
      <c r="AA47" s="289">
        <v>40794.146000000001</v>
      </c>
      <c r="AB47" s="289">
        <v>40794.146000000001</v>
      </c>
      <c r="AC47" s="283">
        <v>40794</v>
      </c>
      <c r="AD47" s="283">
        <v>40794</v>
      </c>
      <c r="AE47" s="288">
        <f t="shared" si="0"/>
        <v>40794</v>
      </c>
      <c r="AF47" s="289">
        <v>20194</v>
      </c>
      <c r="AG47" s="289">
        <v>24927</v>
      </c>
      <c r="AH47" s="289">
        <v>24927</v>
      </c>
      <c r="AI47" s="289">
        <v>8981</v>
      </c>
      <c r="AJ47" s="288">
        <f t="shared" si="1"/>
        <v>8981</v>
      </c>
      <c r="AK47" s="289">
        <v>8981</v>
      </c>
      <c r="AL47" s="289">
        <v>8981</v>
      </c>
      <c r="AM47" s="289">
        <v>8981</v>
      </c>
      <c r="AN47" s="289">
        <v>1142</v>
      </c>
      <c r="AO47" s="288">
        <v>1142</v>
      </c>
      <c r="AP47" s="289">
        <v>1142</v>
      </c>
      <c r="AQ47" s="289">
        <v>1142</v>
      </c>
      <c r="AR47" s="289">
        <v>1142</v>
      </c>
    </row>
    <row r="48" spans="2:44">
      <c r="B48" s="292" t="s">
        <v>65</v>
      </c>
      <c r="D48" s="359"/>
      <c r="E48" s="317" t="s">
        <v>221</v>
      </c>
      <c r="F48" s="289">
        <v>2105.7370000000001</v>
      </c>
      <c r="G48" s="289">
        <v>2105.7370000000001</v>
      </c>
      <c r="H48" s="289">
        <v>2105.7370000000001</v>
      </c>
      <c r="I48" s="289">
        <v>3110.5729999999999</v>
      </c>
      <c r="J48" s="287">
        <v>3110.5729999999999</v>
      </c>
      <c r="K48" s="289">
        <v>1682.1759999999999</v>
      </c>
      <c r="L48" s="289">
        <v>1437.194</v>
      </c>
      <c r="M48" s="289">
        <v>350.72800000000001</v>
      </c>
      <c r="N48" s="289">
        <v>222.07400000000001</v>
      </c>
      <c r="O48" s="287">
        <v>222.07400000000001</v>
      </c>
      <c r="P48" s="289">
        <v>135.292</v>
      </c>
      <c r="Q48" s="289">
        <v>115.19499999999999</v>
      </c>
      <c r="R48" s="289">
        <v>93.894999999999996</v>
      </c>
      <c r="S48" s="289">
        <v>83.185000000000002</v>
      </c>
      <c r="T48" s="287">
        <v>83.185000000000002</v>
      </c>
      <c r="U48" s="289">
        <v>83.185000000000002</v>
      </c>
      <c r="V48" s="289">
        <v>83.185000000000002</v>
      </c>
      <c r="W48" s="289">
        <v>83.185000000000002</v>
      </c>
      <c r="X48" s="289">
        <v>83.185000000000002</v>
      </c>
      <c r="Y48" s="287">
        <v>83.185000000000002</v>
      </c>
      <c r="Z48" s="289">
        <v>83</v>
      </c>
      <c r="AA48" s="289">
        <v>83.184999999999988</v>
      </c>
      <c r="AB48" s="289">
        <v>83.184999999999988</v>
      </c>
      <c r="AC48" s="283">
        <v>83</v>
      </c>
      <c r="AD48" s="283">
        <v>83</v>
      </c>
      <c r="AE48" s="288">
        <f t="shared" si="0"/>
        <v>83</v>
      </c>
      <c r="AF48" s="289">
        <v>83</v>
      </c>
      <c r="AG48" s="289">
        <v>2515</v>
      </c>
      <c r="AH48" s="289">
        <v>416</v>
      </c>
      <c r="AI48" s="289">
        <v>58</v>
      </c>
      <c r="AJ48" s="288">
        <f t="shared" si="1"/>
        <v>58</v>
      </c>
      <c r="AK48" s="289">
        <v>-1180</v>
      </c>
      <c r="AL48" s="289">
        <v>-525</v>
      </c>
      <c r="AM48" s="289">
        <v>-895</v>
      </c>
      <c r="AN48" s="289">
        <v>10113</v>
      </c>
      <c r="AO48" s="288">
        <v>10113</v>
      </c>
      <c r="AP48" s="289">
        <v>1646</v>
      </c>
      <c r="AQ48" s="289">
        <v>-27007</v>
      </c>
      <c r="AR48" s="289">
        <v>-23435</v>
      </c>
    </row>
    <row r="49" spans="2:44">
      <c r="B49" s="292" t="s">
        <v>66</v>
      </c>
      <c r="D49" s="359"/>
      <c r="E49" s="317" t="s">
        <v>221</v>
      </c>
      <c r="F49" s="289">
        <v>458388.22</v>
      </c>
      <c r="G49" s="289">
        <v>460477.08500000002</v>
      </c>
      <c r="H49" s="289">
        <v>1002724.027</v>
      </c>
      <c r="I49" s="289">
        <v>1405325.7069999999</v>
      </c>
      <c r="J49" s="287">
        <v>1405325.7069999999</v>
      </c>
      <c r="K49" s="289">
        <v>1444364.7050000001</v>
      </c>
      <c r="L49" s="289">
        <v>1404771.135</v>
      </c>
      <c r="M49" s="289">
        <v>1380549.5</v>
      </c>
      <c r="N49" s="289">
        <v>1372771.5209999999</v>
      </c>
      <c r="O49" s="287">
        <v>1372771.5209999999</v>
      </c>
      <c r="P49" s="289">
        <v>1255200.263</v>
      </c>
      <c r="Q49" s="289">
        <v>1265037.452</v>
      </c>
      <c r="R49" s="289">
        <v>1367877.96</v>
      </c>
      <c r="S49" s="289">
        <v>1295091.189</v>
      </c>
      <c r="T49" s="287">
        <v>1295091.189</v>
      </c>
      <c r="U49" s="289">
        <v>1196371.7169999999</v>
      </c>
      <c r="V49" s="289">
        <v>1357178.4129999999</v>
      </c>
      <c r="W49" s="289">
        <v>1568867.237</v>
      </c>
      <c r="X49" s="289">
        <v>1764108.4639999999</v>
      </c>
      <c r="Y49" s="287">
        <v>1764108.4639999999</v>
      </c>
      <c r="Z49" s="289">
        <v>1723884</v>
      </c>
      <c r="AA49" s="289">
        <v>1728943.2859999998</v>
      </c>
      <c r="AB49" s="289">
        <v>1801906</v>
      </c>
      <c r="AC49" s="283">
        <v>1731747</v>
      </c>
      <c r="AD49" s="283">
        <v>1731747</v>
      </c>
      <c r="AE49" s="288">
        <f t="shared" si="0"/>
        <v>1731747</v>
      </c>
      <c r="AF49" s="289">
        <v>2373377</v>
      </c>
      <c r="AG49" s="289">
        <v>1932166</v>
      </c>
      <c r="AH49" s="289">
        <v>2209778</v>
      </c>
      <c r="AI49" s="289">
        <v>2146035</v>
      </c>
      <c r="AJ49" s="288">
        <f t="shared" si="1"/>
        <v>2146035</v>
      </c>
      <c r="AK49" s="289">
        <v>2187336</v>
      </c>
      <c r="AL49" s="289">
        <v>2219418</v>
      </c>
      <c r="AM49" s="289">
        <v>2196499</v>
      </c>
      <c r="AN49" s="289">
        <v>2260533</v>
      </c>
      <c r="AO49" s="288">
        <v>2260533</v>
      </c>
      <c r="AP49" s="289">
        <v>2635748</v>
      </c>
      <c r="AQ49" s="289">
        <v>2690703</v>
      </c>
      <c r="AR49" s="289">
        <v>4410457</v>
      </c>
    </row>
    <row r="50" spans="2:44">
      <c r="B50" s="292" t="s">
        <v>67</v>
      </c>
      <c r="D50" s="360"/>
      <c r="E50" s="317" t="s">
        <v>221</v>
      </c>
      <c r="F50" s="289">
        <v>2638694.6850000001</v>
      </c>
      <c r="G50" s="289">
        <v>2672777.1630000002</v>
      </c>
      <c r="H50" s="289">
        <v>2757068.0430000001</v>
      </c>
      <c r="I50" s="289">
        <v>2988542.7540000002</v>
      </c>
      <c r="J50" s="287">
        <v>2988542.7540000002</v>
      </c>
      <c r="K50" s="289">
        <v>3005140.0419999999</v>
      </c>
      <c r="L50" s="289">
        <v>3042143.6979999999</v>
      </c>
      <c r="M50" s="289">
        <v>3059300.7940000002</v>
      </c>
      <c r="N50" s="289">
        <v>3163685.193</v>
      </c>
      <c r="O50" s="287">
        <v>3163685.193</v>
      </c>
      <c r="P50" s="289">
        <v>3264457.3429999999</v>
      </c>
      <c r="Q50" s="289">
        <v>3355330.9180000001</v>
      </c>
      <c r="R50" s="289">
        <v>3482727.8760000002</v>
      </c>
      <c r="S50" s="289">
        <v>3665191.6680000001</v>
      </c>
      <c r="T50" s="287">
        <v>3665191.6680000001</v>
      </c>
      <c r="U50" s="289">
        <v>3769055.412</v>
      </c>
      <c r="V50" s="289">
        <v>3970124.111</v>
      </c>
      <c r="W50" s="289">
        <v>4253588.3770000003</v>
      </c>
      <c r="X50" s="289">
        <v>4341062.3480000002</v>
      </c>
      <c r="Y50" s="287">
        <v>4341063</v>
      </c>
      <c r="Z50" s="289">
        <v>4640790</v>
      </c>
      <c r="AA50" s="289">
        <v>4909271.0159999998</v>
      </c>
      <c r="AB50" s="289">
        <v>5112633</v>
      </c>
      <c r="AC50" s="283">
        <v>5469236</v>
      </c>
      <c r="AD50" s="283">
        <v>5469236</v>
      </c>
      <c r="AE50" s="288">
        <f t="shared" si="0"/>
        <v>5469236</v>
      </c>
      <c r="AF50" s="289">
        <v>5564686</v>
      </c>
      <c r="AG50" s="289">
        <v>5490966</v>
      </c>
      <c r="AH50" s="289">
        <v>5607266</v>
      </c>
      <c r="AI50" s="289">
        <v>5636705</v>
      </c>
      <c r="AJ50" s="288">
        <f t="shared" si="1"/>
        <v>5636705</v>
      </c>
      <c r="AK50" s="289">
        <v>5922711</v>
      </c>
      <c r="AL50" s="289">
        <v>6227728</v>
      </c>
      <c r="AM50" s="289">
        <v>6530919</v>
      </c>
      <c r="AN50" s="289">
        <v>5059634</v>
      </c>
      <c r="AO50" s="288">
        <v>5059634</v>
      </c>
      <c r="AP50" s="289">
        <v>5371139</v>
      </c>
      <c r="AQ50" s="289">
        <v>5414887</v>
      </c>
      <c r="AR50" s="289">
        <v>4613977</v>
      </c>
    </row>
    <row r="51" spans="2:44">
      <c r="B51" s="31" t="s">
        <v>246</v>
      </c>
      <c r="C51" s="29"/>
      <c r="D51" s="359"/>
      <c r="E51" s="168" t="s">
        <v>221</v>
      </c>
      <c r="F51" s="284">
        <f t="shared" ref="F51:Y51" si="7">SUM(F46:F50)</f>
        <v>3883022.3289999999</v>
      </c>
      <c r="G51" s="284">
        <f t="shared" si="7"/>
        <v>4062003.4950000001</v>
      </c>
      <c r="H51" s="284">
        <f t="shared" si="7"/>
        <v>4688541.3169999998</v>
      </c>
      <c r="I51" s="284">
        <f t="shared" si="7"/>
        <v>5336997.8839999996</v>
      </c>
      <c r="J51" s="154">
        <f t="shared" si="7"/>
        <v>5336997.8839999996</v>
      </c>
      <c r="K51" s="284">
        <f t="shared" si="7"/>
        <v>5391205.773</v>
      </c>
      <c r="L51" s="284">
        <f t="shared" si="7"/>
        <v>5388384.057</v>
      </c>
      <c r="M51" s="284">
        <f t="shared" si="7"/>
        <v>5380233.0520000001</v>
      </c>
      <c r="N51" s="284">
        <f t="shared" si="7"/>
        <v>5476710.818</v>
      </c>
      <c r="O51" s="154">
        <f t="shared" si="7"/>
        <v>5476710.818</v>
      </c>
      <c r="P51" s="284">
        <f t="shared" si="7"/>
        <v>5459824.9279999994</v>
      </c>
      <c r="Q51" s="284">
        <f t="shared" si="7"/>
        <v>5571711.2300000004</v>
      </c>
      <c r="R51" s="284">
        <f t="shared" si="7"/>
        <v>5803910.6210000003</v>
      </c>
      <c r="S51" s="163">
        <f t="shared" si="7"/>
        <v>5913586.9570000004</v>
      </c>
      <c r="T51" s="154">
        <f t="shared" si="7"/>
        <v>5913586.9570000004</v>
      </c>
      <c r="U51" s="284">
        <f t="shared" si="7"/>
        <v>5922709.9930000007</v>
      </c>
      <c r="V51" s="284">
        <f t="shared" si="7"/>
        <v>6284585.3949999996</v>
      </c>
      <c r="W51" s="284">
        <f t="shared" si="7"/>
        <v>6779738.4850000003</v>
      </c>
      <c r="X51" s="284">
        <f t="shared" si="7"/>
        <v>7062588.6880000001</v>
      </c>
      <c r="Y51" s="154">
        <f t="shared" si="7"/>
        <v>7062589.3399999999</v>
      </c>
      <c r="Z51" s="284">
        <v>7322092</v>
      </c>
      <c r="AA51" s="284">
        <f>SUM(AA46:AA50)</f>
        <v>7595632.1779999994</v>
      </c>
      <c r="AB51" s="284">
        <f>SUM(AB46:AB50)</f>
        <v>7871956.8760000002</v>
      </c>
      <c r="AC51" s="331">
        <f>SUM(AC46:AC50)</f>
        <v>8158401</v>
      </c>
      <c r="AD51" s="331">
        <f>SUM(AD46:AD50)</f>
        <v>8158401</v>
      </c>
      <c r="AE51" s="233">
        <f t="shared" si="0"/>
        <v>8158401</v>
      </c>
      <c r="AF51" s="284">
        <v>8874881</v>
      </c>
      <c r="AG51" s="284">
        <v>8367115</v>
      </c>
      <c r="AH51" s="284">
        <v>8758928</v>
      </c>
      <c r="AI51" s="331">
        <f>SUM(AI46:AI50)</f>
        <v>8708320</v>
      </c>
      <c r="AJ51" s="233">
        <f t="shared" si="1"/>
        <v>8708320</v>
      </c>
      <c r="AK51" s="284">
        <v>9034389</v>
      </c>
      <c r="AL51" s="284">
        <v>9372143</v>
      </c>
      <c r="AM51" s="284">
        <v>9652045</v>
      </c>
      <c r="AN51" s="284">
        <v>8247963</v>
      </c>
      <c r="AO51" s="233">
        <v>8247963</v>
      </c>
      <c r="AP51" s="284">
        <v>8926216</v>
      </c>
      <c r="AQ51" s="284">
        <v>8996266</v>
      </c>
      <c r="AR51" s="284">
        <v>9918682</v>
      </c>
    </row>
    <row r="52" spans="2:44">
      <c r="D52" s="359"/>
      <c r="F52" s="289"/>
      <c r="G52" s="289"/>
      <c r="H52" s="289"/>
      <c r="I52" s="289"/>
      <c r="J52" s="287"/>
      <c r="K52" s="289"/>
      <c r="L52" s="289"/>
      <c r="M52" s="289"/>
      <c r="N52" s="289"/>
      <c r="O52" s="287"/>
      <c r="P52" s="289"/>
      <c r="Q52" s="289"/>
      <c r="R52" s="289"/>
      <c r="S52" s="159"/>
      <c r="T52" s="160"/>
      <c r="U52" s="289"/>
      <c r="V52" s="289"/>
      <c r="W52" s="289"/>
      <c r="X52" s="289"/>
      <c r="Y52" s="160"/>
      <c r="Z52" s="289"/>
      <c r="AA52" s="289"/>
      <c r="AB52" s="289"/>
      <c r="AC52" s="289"/>
      <c r="AD52" s="283"/>
      <c r="AE52" s="289"/>
      <c r="AF52" s="289"/>
      <c r="AG52" s="289"/>
      <c r="AH52" s="289"/>
      <c r="AI52" s="289"/>
      <c r="AJ52" s="288"/>
      <c r="AK52" s="289"/>
      <c r="AL52" s="289"/>
      <c r="AO52" s="288"/>
    </row>
    <row r="53" spans="2:44">
      <c r="B53" s="292" t="s">
        <v>68</v>
      </c>
      <c r="D53" s="359"/>
      <c r="E53" s="317" t="s">
        <v>221</v>
      </c>
      <c r="F53" s="289">
        <v>556031.32200000004</v>
      </c>
      <c r="G53" s="289">
        <v>545305.647</v>
      </c>
      <c r="H53" s="289">
        <v>660104.55599999998</v>
      </c>
      <c r="I53" s="289">
        <v>753179.91299999994</v>
      </c>
      <c r="J53" s="287">
        <v>753179.91299999994</v>
      </c>
      <c r="K53" s="289">
        <v>765973.24199999997</v>
      </c>
      <c r="L53" s="289">
        <v>773886.08600000001</v>
      </c>
      <c r="M53" s="289">
        <v>801330.11300000001</v>
      </c>
      <c r="N53" s="289">
        <v>801560.09699999995</v>
      </c>
      <c r="O53" s="287">
        <v>801560.09699999995</v>
      </c>
      <c r="P53" s="289">
        <v>788589.25899999996</v>
      </c>
      <c r="Q53" s="289">
        <v>813004.50300000003</v>
      </c>
      <c r="R53" s="289">
        <v>866662.24300000002</v>
      </c>
      <c r="S53" s="289">
        <v>870017.90099999995</v>
      </c>
      <c r="T53" s="287">
        <v>870017.90099999995</v>
      </c>
      <c r="U53" s="289">
        <v>171385.08199999999</v>
      </c>
      <c r="V53" s="289">
        <v>162297.77100000001</v>
      </c>
      <c r="W53" s="289">
        <v>158564.31099999999</v>
      </c>
      <c r="X53" s="289">
        <v>80479.625</v>
      </c>
      <c r="Y53" s="287">
        <v>80479.625</v>
      </c>
      <c r="Z53" s="289">
        <v>79233</v>
      </c>
      <c r="AA53" s="289">
        <v>75738.148000000001</v>
      </c>
      <c r="AB53" s="289">
        <v>39675</v>
      </c>
      <c r="AC53" s="283">
        <v>38255</v>
      </c>
      <c r="AD53" s="283">
        <v>38255</v>
      </c>
      <c r="AE53" s="288">
        <f t="shared" si="0"/>
        <v>38255</v>
      </c>
      <c r="AF53" s="289">
        <v>21479</v>
      </c>
      <c r="AG53" s="289">
        <v>-49429</v>
      </c>
      <c r="AH53" s="289">
        <v>-52869</v>
      </c>
      <c r="AI53" s="289">
        <v>-71641</v>
      </c>
      <c r="AJ53" s="288">
        <f t="shared" si="1"/>
        <v>-71641</v>
      </c>
      <c r="AK53" s="289">
        <v>-72236</v>
      </c>
      <c r="AL53" s="289">
        <v>-72116</v>
      </c>
      <c r="AM53" s="289">
        <v>-77530</v>
      </c>
      <c r="AN53" s="289">
        <v>-89282</v>
      </c>
      <c r="AO53" s="288">
        <v>-89282</v>
      </c>
      <c r="AP53" s="283">
        <v>-113393</v>
      </c>
      <c r="AQ53" s="283">
        <v>-70007</v>
      </c>
      <c r="AR53" s="283">
        <v>-51790</v>
      </c>
    </row>
    <row r="54" spans="2:44">
      <c r="B54" s="30" t="s">
        <v>69</v>
      </c>
      <c r="C54" s="300"/>
      <c r="D54" s="300"/>
      <c r="E54" s="178" t="s">
        <v>221</v>
      </c>
      <c r="F54" s="290">
        <f t="shared" ref="F54:Y54" si="8">SUM(F51:F53)</f>
        <v>4439053.6509999996</v>
      </c>
      <c r="G54" s="290">
        <f t="shared" si="8"/>
        <v>4607309.142</v>
      </c>
      <c r="H54" s="290">
        <f t="shared" si="8"/>
        <v>5348645.8729999997</v>
      </c>
      <c r="I54" s="290">
        <f t="shared" si="8"/>
        <v>6090177.7969999993</v>
      </c>
      <c r="J54" s="155">
        <f t="shared" si="8"/>
        <v>6090177.7969999993</v>
      </c>
      <c r="K54" s="290">
        <f t="shared" si="8"/>
        <v>6157179.0149999997</v>
      </c>
      <c r="L54" s="290">
        <f t="shared" si="8"/>
        <v>6162270.1430000002</v>
      </c>
      <c r="M54" s="290">
        <f t="shared" si="8"/>
        <v>6181563.165</v>
      </c>
      <c r="N54" s="290">
        <f t="shared" si="8"/>
        <v>6278270.915</v>
      </c>
      <c r="O54" s="155">
        <f t="shared" si="8"/>
        <v>6278270.915</v>
      </c>
      <c r="P54" s="290">
        <f t="shared" si="8"/>
        <v>6248414.186999999</v>
      </c>
      <c r="Q54" s="290">
        <f t="shared" si="8"/>
        <v>6384715.7330000009</v>
      </c>
      <c r="R54" s="290">
        <f t="shared" si="8"/>
        <v>6670572.8640000001</v>
      </c>
      <c r="S54" s="161">
        <f t="shared" si="8"/>
        <v>6783604.858</v>
      </c>
      <c r="T54" s="155">
        <f t="shared" si="8"/>
        <v>6783604.858</v>
      </c>
      <c r="U54" s="290">
        <f t="shared" si="8"/>
        <v>6094095.0750000011</v>
      </c>
      <c r="V54" s="290">
        <f t="shared" si="8"/>
        <v>6446883.1659999993</v>
      </c>
      <c r="W54" s="290">
        <f t="shared" si="8"/>
        <v>6938302.7960000001</v>
      </c>
      <c r="X54" s="290">
        <f t="shared" si="8"/>
        <v>7143068.3130000001</v>
      </c>
      <c r="Y54" s="155">
        <f t="shared" si="8"/>
        <v>7143068.9649999999</v>
      </c>
      <c r="Z54" s="290">
        <v>7401325</v>
      </c>
      <c r="AA54" s="290">
        <f>SUM(AA51:AA53)</f>
        <v>7671370.3259999994</v>
      </c>
      <c r="AB54" s="290">
        <f>SUM(AB51:AB53)</f>
        <v>7911631.8760000002</v>
      </c>
      <c r="AC54" s="332">
        <f>SUM(AC51:AC53)</f>
        <v>8196656</v>
      </c>
      <c r="AD54" s="332">
        <f>SUM(AD51:AD53)</f>
        <v>8196656</v>
      </c>
      <c r="AE54" s="333">
        <f t="shared" si="0"/>
        <v>8196656</v>
      </c>
      <c r="AF54" s="290">
        <v>8896360</v>
      </c>
      <c r="AG54" s="290">
        <v>8317686</v>
      </c>
      <c r="AH54" s="290">
        <v>8706059</v>
      </c>
      <c r="AI54" s="332">
        <f>SUM(AI51:AI53)</f>
        <v>8636679</v>
      </c>
      <c r="AJ54" s="333">
        <f t="shared" si="1"/>
        <v>8636679</v>
      </c>
      <c r="AK54" s="290">
        <v>8962153</v>
      </c>
      <c r="AL54" s="290">
        <v>9300027</v>
      </c>
      <c r="AM54" s="290">
        <v>9574515</v>
      </c>
      <c r="AN54" s="290">
        <v>8158681</v>
      </c>
      <c r="AO54" s="333">
        <v>8158681</v>
      </c>
      <c r="AP54" s="290">
        <v>8812823</v>
      </c>
      <c r="AQ54" s="290">
        <v>8926259</v>
      </c>
      <c r="AR54" s="290">
        <v>9866892</v>
      </c>
    </row>
    <row r="55" spans="2:44">
      <c r="D55" s="359"/>
      <c r="F55" s="289"/>
      <c r="G55" s="289"/>
      <c r="H55" s="289"/>
      <c r="I55" s="289"/>
      <c r="J55" s="287"/>
      <c r="K55" s="289"/>
      <c r="L55" s="289"/>
      <c r="M55" s="289"/>
      <c r="N55" s="289"/>
      <c r="O55" s="287"/>
      <c r="P55" s="289"/>
      <c r="Q55" s="289"/>
      <c r="R55" s="289"/>
      <c r="S55" s="159"/>
      <c r="T55" s="160"/>
      <c r="U55" s="289"/>
      <c r="V55" s="289"/>
      <c r="W55" s="289"/>
      <c r="X55" s="289"/>
      <c r="Y55" s="160"/>
      <c r="Z55" s="289"/>
      <c r="AA55" s="289"/>
      <c r="AB55" s="289"/>
      <c r="AC55" s="289"/>
      <c r="AD55" s="283"/>
      <c r="AE55" s="289"/>
      <c r="AF55" s="289"/>
      <c r="AG55" s="289"/>
      <c r="AH55" s="289"/>
      <c r="AI55" s="289"/>
      <c r="AJ55" s="288"/>
      <c r="AK55" s="289"/>
      <c r="AL55" s="289"/>
    </row>
    <row r="56" spans="2:44">
      <c r="B56" s="294" t="s">
        <v>70</v>
      </c>
      <c r="D56" s="359"/>
      <c r="F56" s="289"/>
      <c r="G56" s="289"/>
      <c r="H56" s="289"/>
      <c r="I56" s="289"/>
      <c r="J56" s="287"/>
      <c r="K56" s="289"/>
      <c r="L56" s="289"/>
      <c r="M56" s="289"/>
      <c r="N56" s="289"/>
      <c r="O56" s="287"/>
      <c r="P56" s="289"/>
      <c r="Q56" s="289"/>
      <c r="R56" s="289"/>
      <c r="S56" s="159"/>
      <c r="T56" s="160"/>
      <c r="U56" s="289"/>
      <c r="V56" s="289"/>
      <c r="W56" s="289"/>
      <c r="X56" s="289"/>
      <c r="Y56" s="160"/>
      <c r="Z56" s="289"/>
      <c r="AA56" s="289"/>
      <c r="AB56" s="289"/>
      <c r="AC56" s="289"/>
      <c r="AD56" s="283"/>
      <c r="AE56" s="289"/>
      <c r="AF56" s="289"/>
      <c r="AG56" s="289"/>
      <c r="AH56" s="289"/>
      <c r="AI56" s="289"/>
      <c r="AJ56" s="288"/>
      <c r="AK56" s="289"/>
      <c r="AL56" s="289"/>
    </row>
    <row r="57" spans="2:44">
      <c r="B57" s="292" t="s">
        <v>71</v>
      </c>
      <c r="D57" s="359"/>
      <c r="E57" s="317" t="s">
        <v>221</v>
      </c>
      <c r="F57" s="289">
        <v>2498207.54</v>
      </c>
      <c r="G57" s="289">
        <v>2557542.6290000002</v>
      </c>
      <c r="H57" s="289">
        <v>3581815.9470000002</v>
      </c>
      <c r="I57" s="289">
        <v>2932323.037</v>
      </c>
      <c r="J57" s="287">
        <v>2932323.037</v>
      </c>
      <c r="K57" s="289">
        <v>2919223.6069999998</v>
      </c>
      <c r="L57" s="289">
        <v>2846213.014</v>
      </c>
      <c r="M57" s="289">
        <v>2776322.9649999999</v>
      </c>
      <c r="N57" s="289">
        <v>2706101.321</v>
      </c>
      <c r="O57" s="287">
        <v>2706101.321</v>
      </c>
      <c r="P57" s="289">
        <v>2551813.94</v>
      </c>
      <c r="Q57" s="289">
        <v>3559110.31</v>
      </c>
      <c r="R57" s="289">
        <v>3487490.8870000001</v>
      </c>
      <c r="S57" s="289">
        <v>3417111.8590000002</v>
      </c>
      <c r="T57" s="287">
        <v>3417111.8590000002</v>
      </c>
      <c r="U57" s="289">
        <v>3249486.5819999999</v>
      </c>
      <c r="V57" s="289">
        <v>3606783.9180000001</v>
      </c>
      <c r="W57" s="289">
        <v>3642219.8250000002</v>
      </c>
      <c r="X57" s="289">
        <v>3822647.6140000001</v>
      </c>
      <c r="Y57" s="287">
        <v>3822647.6140000001</v>
      </c>
      <c r="Z57" s="289">
        <v>3711336</v>
      </c>
      <c r="AA57" s="289">
        <v>3709470.986</v>
      </c>
      <c r="AB57" s="289">
        <v>3736522</v>
      </c>
      <c r="AC57" s="283">
        <v>3584076</v>
      </c>
      <c r="AD57" s="283">
        <v>3584076</v>
      </c>
      <c r="AE57" s="288">
        <f t="shared" si="0"/>
        <v>3584076</v>
      </c>
      <c r="AF57" s="289">
        <v>4093988</v>
      </c>
      <c r="AG57" s="289">
        <v>3586622</v>
      </c>
      <c r="AH57" s="289">
        <v>3779069</v>
      </c>
      <c r="AI57" s="289">
        <v>3716892</v>
      </c>
      <c r="AJ57" s="288">
        <f t="shared" si="1"/>
        <v>3716892</v>
      </c>
      <c r="AK57" s="289">
        <v>3694649</v>
      </c>
      <c r="AL57" s="289">
        <v>3652415</v>
      </c>
      <c r="AM57" s="289">
        <v>3609225</v>
      </c>
      <c r="AN57" s="289">
        <v>3261347</v>
      </c>
      <c r="AO57" s="288">
        <v>3261347</v>
      </c>
      <c r="AP57" s="289">
        <v>3513797</v>
      </c>
      <c r="AQ57" s="289">
        <v>3578712</v>
      </c>
      <c r="AR57" s="289">
        <v>3923143</v>
      </c>
    </row>
    <row r="58" spans="2:44">
      <c r="B58" s="292" t="s">
        <v>72</v>
      </c>
      <c r="D58" s="359"/>
      <c r="E58" s="317" t="s">
        <v>221</v>
      </c>
      <c r="F58" s="289">
        <v>193102.68299999999</v>
      </c>
      <c r="G58" s="289">
        <v>153566.63699999999</v>
      </c>
      <c r="H58" s="289">
        <v>172242.505</v>
      </c>
      <c r="I58" s="289">
        <v>150427.821</v>
      </c>
      <c r="J58" s="287">
        <v>150427.821</v>
      </c>
      <c r="K58" s="289">
        <v>150809.18599999999</v>
      </c>
      <c r="L58" s="289">
        <v>152702.47399999999</v>
      </c>
      <c r="M58" s="289">
        <v>148871.35999999999</v>
      </c>
      <c r="N58" s="289">
        <v>139371.823</v>
      </c>
      <c r="O58" s="287">
        <v>139371.823</v>
      </c>
      <c r="P58" s="289">
        <v>141566.644</v>
      </c>
      <c r="Q58" s="289">
        <v>144856.432</v>
      </c>
      <c r="R58" s="289">
        <v>150975.23499999999</v>
      </c>
      <c r="S58" s="289">
        <v>203774.48699999999</v>
      </c>
      <c r="T58" s="287">
        <v>203775</v>
      </c>
      <c r="U58" s="289">
        <v>152423.91</v>
      </c>
      <c r="V58" s="289">
        <v>208431.003</v>
      </c>
      <c r="W58" s="289">
        <v>213520.94399999999</v>
      </c>
      <c r="X58" s="289">
        <v>229797.17</v>
      </c>
      <c r="Y58" s="287">
        <v>229797.17</v>
      </c>
      <c r="Z58" s="289">
        <v>235496</v>
      </c>
      <c r="AA58" s="289">
        <v>246000.163</v>
      </c>
      <c r="AB58" s="289">
        <v>252700</v>
      </c>
      <c r="AC58" s="283">
        <v>273589</v>
      </c>
      <c r="AD58" s="283">
        <v>273589</v>
      </c>
      <c r="AE58" s="288">
        <f t="shared" si="0"/>
        <v>273589</v>
      </c>
      <c r="AF58" s="289">
        <v>299239</v>
      </c>
      <c r="AG58" s="289">
        <v>277309</v>
      </c>
      <c r="AH58" s="289">
        <v>292868</v>
      </c>
      <c r="AI58" s="289">
        <v>303154</v>
      </c>
      <c r="AJ58" s="288">
        <f t="shared" si="1"/>
        <v>303154</v>
      </c>
      <c r="AK58" s="289">
        <v>299664</v>
      </c>
      <c r="AL58" s="289">
        <v>307176</v>
      </c>
      <c r="AM58" s="289">
        <v>304603</v>
      </c>
      <c r="AN58" s="289">
        <v>222936</v>
      </c>
      <c r="AO58" s="288">
        <v>222936</v>
      </c>
      <c r="AP58" s="289">
        <v>227079</v>
      </c>
      <c r="AQ58" s="289">
        <v>226274</v>
      </c>
      <c r="AR58" s="289">
        <v>278633</v>
      </c>
    </row>
    <row r="59" spans="2:44">
      <c r="B59" s="292" t="s">
        <v>73</v>
      </c>
      <c r="D59" s="359"/>
      <c r="E59" s="317" t="s">
        <v>221</v>
      </c>
      <c r="F59" s="289">
        <v>202020.80100000001</v>
      </c>
      <c r="G59" s="289">
        <v>200527.16899999999</v>
      </c>
      <c r="H59" s="289">
        <v>259036.56200000001</v>
      </c>
      <c r="I59" s="289">
        <v>218369.21299999999</v>
      </c>
      <c r="J59" s="287">
        <v>218369.21299999999</v>
      </c>
      <c r="K59" s="289">
        <v>227336.715</v>
      </c>
      <c r="L59" s="289">
        <v>231759.095</v>
      </c>
      <c r="M59" s="289">
        <v>246311.03899999999</v>
      </c>
      <c r="N59" s="289">
        <v>264599.978</v>
      </c>
      <c r="O59" s="287">
        <v>264599.978</v>
      </c>
      <c r="P59" s="289">
        <v>266327.94300000003</v>
      </c>
      <c r="Q59" s="289">
        <v>286073.67700000003</v>
      </c>
      <c r="R59" s="289">
        <v>309999.38400000002</v>
      </c>
      <c r="S59" s="289">
        <v>380738.22499999998</v>
      </c>
      <c r="T59" s="287">
        <v>380738.22499999998</v>
      </c>
      <c r="U59" s="289">
        <v>312831.54499999998</v>
      </c>
      <c r="V59" s="289">
        <v>411455.53700000001</v>
      </c>
      <c r="W59" s="289">
        <v>444753.38500000001</v>
      </c>
      <c r="X59" s="289">
        <v>479597.57900000003</v>
      </c>
      <c r="Y59" s="287">
        <v>479597.57900000003</v>
      </c>
      <c r="Z59" s="289">
        <v>493873</v>
      </c>
      <c r="AA59" s="289">
        <v>515911.77400000003</v>
      </c>
      <c r="AB59" s="289">
        <v>523936</v>
      </c>
      <c r="AC59" s="283">
        <v>509462</v>
      </c>
      <c r="AD59" s="283">
        <v>509462</v>
      </c>
      <c r="AE59" s="288">
        <f t="shared" si="0"/>
        <v>509462</v>
      </c>
      <c r="AF59" s="289">
        <v>589989</v>
      </c>
      <c r="AG59" s="289">
        <v>521360</v>
      </c>
      <c r="AH59" s="289">
        <v>558436</v>
      </c>
      <c r="AI59" s="289">
        <v>555894</v>
      </c>
      <c r="AJ59" s="288">
        <f t="shared" si="1"/>
        <v>555894</v>
      </c>
      <c r="AK59" s="289">
        <v>574238</v>
      </c>
      <c r="AL59" s="289">
        <v>591446</v>
      </c>
      <c r="AM59" s="289">
        <v>599025</v>
      </c>
      <c r="AN59" s="289">
        <v>545763</v>
      </c>
      <c r="AO59" s="288">
        <v>545763</v>
      </c>
      <c r="AP59" s="289">
        <v>631782</v>
      </c>
      <c r="AQ59" s="289">
        <v>660036</v>
      </c>
      <c r="AR59" s="289">
        <v>972909</v>
      </c>
    </row>
    <row r="60" spans="2:44">
      <c r="B60" s="292" t="s">
        <v>223</v>
      </c>
      <c r="D60" s="359"/>
      <c r="E60" s="317" t="s">
        <v>221</v>
      </c>
      <c r="F60" s="289">
        <v>9048.5169999999998</v>
      </c>
      <c r="G60" s="289">
        <v>8879.2690000000002</v>
      </c>
      <c r="H60" s="289">
        <v>12606.655000000001</v>
      </c>
      <c r="I60" s="289">
        <v>8038.9849999999997</v>
      </c>
      <c r="J60" s="287">
        <v>8038.9849999999997</v>
      </c>
      <c r="K60" s="289">
        <v>8038.9849999999997</v>
      </c>
      <c r="L60" s="289">
        <v>12865.72</v>
      </c>
      <c r="M60" s="289">
        <v>12562.85</v>
      </c>
      <c r="N60" s="289">
        <v>12259.98</v>
      </c>
      <c r="O60" s="287">
        <v>12259.98</v>
      </c>
      <c r="P60" s="289">
        <v>11819.093000000001</v>
      </c>
      <c r="Q60" s="289">
        <v>11488.619000000001</v>
      </c>
      <c r="R60" s="289">
        <v>7641.4470000000001</v>
      </c>
      <c r="S60" s="289">
        <v>10767.165999999999</v>
      </c>
      <c r="T60" s="287">
        <v>0</v>
      </c>
      <c r="U60" s="289">
        <v>11204.645</v>
      </c>
      <c r="V60" s="289">
        <v>11063.374</v>
      </c>
      <c r="W60" s="289">
        <v>12671.64</v>
      </c>
      <c r="X60" s="289">
        <v>11501.379000000001</v>
      </c>
      <c r="Y60" s="287">
        <v>0</v>
      </c>
      <c r="Z60" s="289">
        <v>11014</v>
      </c>
      <c r="AA60" s="289">
        <v>6146.6559999999999</v>
      </c>
      <c r="AB60" s="289">
        <v>17899</v>
      </c>
      <c r="AC60" s="283">
        <v>0</v>
      </c>
      <c r="AD60" s="289">
        <v>0</v>
      </c>
      <c r="AE60" s="287">
        <f t="shared" si="0"/>
        <v>0</v>
      </c>
      <c r="AF60" s="289">
        <v>0</v>
      </c>
      <c r="AG60" s="289">
        <v>0</v>
      </c>
      <c r="AH60" s="289">
        <v>0</v>
      </c>
      <c r="AI60" s="289">
        <v>0</v>
      </c>
      <c r="AJ60" s="287">
        <v>0</v>
      </c>
      <c r="AK60" s="287">
        <v>0</v>
      </c>
      <c r="AL60" s="287">
        <v>0</v>
      </c>
      <c r="AM60" s="287">
        <v>0</v>
      </c>
      <c r="AN60" s="287">
        <v>0</v>
      </c>
      <c r="AO60" s="287">
        <v>0</v>
      </c>
      <c r="AP60" s="287">
        <v>0</v>
      </c>
      <c r="AQ60" s="287">
        <v>0</v>
      </c>
      <c r="AR60" s="289">
        <v>0</v>
      </c>
    </row>
    <row r="61" spans="2:44">
      <c r="B61" s="292" t="s">
        <v>224</v>
      </c>
      <c r="D61" s="359"/>
      <c r="E61" s="317" t="s">
        <v>221</v>
      </c>
      <c r="F61" s="289"/>
      <c r="G61" s="289"/>
      <c r="H61" s="289"/>
      <c r="I61" s="289"/>
      <c r="J61" s="287"/>
      <c r="K61" s="289"/>
      <c r="L61" s="289"/>
      <c r="M61" s="289"/>
      <c r="N61" s="289"/>
      <c r="O61" s="287"/>
      <c r="P61" s="289"/>
      <c r="Q61" s="289"/>
      <c r="R61" s="289"/>
      <c r="S61" s="289"/>
      <c r="T61" s="287">
        <v>5314</v>
      </c>
      <c r="U61" s="289">
        <v>0</v>
      </c>
      <c r="V61" s="289">
        <v>0</v>
      </c>
      <c r="W61" s="289">
        <v>0</v>
      </c>
      <c r="X61" s="289">
        <v>0</v>
      </c>
      <c r="Y61" s="287">
        <v>6550</v>
      </c>
      <c r="Z61" s="289">
        <v>39384</v>
      </c>
      <c r="AA61" s="289">
        <v>38212</v>
      </c>
      <c r="AB61" s="289">
        <v>36123</v>
      </c>
      <c r="AC61" s="283">
        <v>35996</v>
      </c>
      <c r="AD61" s="283">
        <v>35996</v>
      </c>
      <c r="AE61" s="288">
        <f t="shared" si="0"/>
        <v>35996</v>
      </c>
      <c r="AF61" s="289">
        <v>39447</v>
      </c>
      <c r="AG61" s="289">
        <v>33668</v>
      </c>
      <c r="AH61" s="289">
        <v>35195</v>
      </c>
      <c r="AI61" s="289">
        <v>45499</v>
      </c>
      <c r="AJ61" s="288">
        <f t="shared" si="1"/>
        <v>45499</v>
      </c>
      <c r="AK61" s="289">
        <v>43462</v>
      </c>
      <c r="AL61" s="289">
        <v>44591</v>
      </c>
      <c r="AM61" s="289">
        <v>39730</v>
      </c>
      <c r="AN61" s="289">
        <v>36106</v>
      </c>
      <c r="AO61" s="288">
        <v>36106</v>
      </c>
      <c r="AP61" s="289">
        <v>39591</v>
      </c>
      <c r="AQ61" s="289">
        <v>40801</v>
      </c>
      <c r="AR61" s="289">
        <v>58098</v>
      </c>
    </row>
    <row r="62" spans="2:44">
      <c r="B62" s="292" t="s">
        <v>198</v>
      </c>
      <c r="D62" s="359"/>
      <c r="E62" s="317" t="s">
        <v>221</v>
      </c>
      <c r="F62" s="289">
        <v>407132.49200000003</v>
      </c>
      <c r="G62" s="289">
        <v>0</v>
      </c>
      <c r="H62" s="289">
        <v>0</v>
      </c>
      <c r="I62" s="289">
        <v>0</v>
      </c>
      <c r="J62" s="287">
        <v>0</v>
      </c>
      <c r="K62" s="289">
        <v>0</v>
      </c>
      <c r="L62" s="289">
        <v>0</v>
      </c>
      <c r="M62" s="289">
        <v>0</v>
      </c>
      <c r="N62" s="289">
        <v>0</v>
      </c>
      <c r="O62" s="287">
        <v>0</v>
      </c>
      <c r="P62" s="289">
        <v>0</v>
      </c>
      <c r="Q62" s="289">
        <v>0</v>
      </c>
      <c r="R62" s="289">
        <v>0</v>
      </c>
      <c r="S62" s="289">
        <v>0</v>
      </c>
      <c r="T62" s="287">
        <v>0</v>
      </c>
      <c r="U62" s="289">
        <v>0</v>
      </c>
      <c r="V62" s="289">
        <v>0</v>
      </c>
      <c r="W62" s="289">
        <v>0</v>
      </c>
      <c r="X62" s="289">
        <v>0</v>
      </c>
      <c r="Y62" s="287">
        <v>0</v>
      </c>
      <c r="Z62" s="289">
        <v>0</v>
      </c>
      <c r="AA62" s="289">
        <v>0</v>
      </c>
      <c r="AB62" s="289">
        <v>0</v>
      </c>
      <c r="AC62" s="283">
        <v>0</v>
      </c>
      <c r="AD62" s="289">
        <v>0</v>
      </c>
      <c r="AE62" s="287">
        <f t="shared" si="0"/>
        <v>0</v>
      </c>
      <c r="AF62" s="289">
        <v>0</v>
      </c>
      <c r="AG62" s="289">
        <v>0</v>
      </c>
      <c r="AH62" s="289">
        <v>0</v>
      </c>
      <c r="AI62" s="289">
        <v>0</v>
      </c>
      <c r="AJ62" s="287">
        <v>0</v>
      </c>
      <c r="AK62" s="287">
        <v>0</v>
      </c>
      <c r="AL62" s="287">
        <v>0</v>
      </c>
      <c r="AM62" s="287">
        <v>0</v>
      </c>
      <c r="AN62" s="287">
        <v>0</v>
      </c>
      <c r="AO62" s="287">
        <v>0</v>
      </c>
      <c r="AP62" s="287">
        <v>0</v>
      </c>
      <c r="AQ62" s="287">
        <v>0</v>
      </c>
      <c r="AR62" s="289">
        <v>0</v>
      </c>
    </row>
    <row r="63" spans="2:44">
      <c r="B63" s="292" t="s">
        <v>74</v>
      </c>
      <c r="D63" s="359"/>
      <c r="E63" s="317" t="s">
        <v>221</v>
      </c>
      <c r="F63" s="289">
        <v>0</v>
      </c>
      <c r="G63" s="289">
        <v>0</v>
      </c>
      <c r="H63" s="289">
        <v>0</v>
      </c>
      <c r="I63" s="289">
        <v>0</v>
      </c>
      <c r="J63" s="287">
        <v>0</v>
      </c>
      <c r="K63" s="289">
        <v>0</v>
      </c>
      <c r="L63" s="289">
        <v>1005079.889</v>
      </c>
      <c r="M63" s="289">
        <v>827246.03799999994</v>
      </c>
      <c r="N63" s="289">
        <v>738572.30599999998</v>
      </c>
      <c r="O63" s="287">
        <v>738572.30599999998</v>
      </c>
      <c r="P63" s="289">
        <v>616794.74899999995</v>
      </c>
      <c r="Q63" s="289">
        <v>553016.93099999998</v>
      </c>
      <c r="R63" s="289">
        <v>504471.93400000001</v>
      </c>
      <c r="S63" s="289">
        <v>581577.50100000005</v>
      </c>
      <c r="T63" s="287">
        <v>581577.50100000005</v>
      </c>
      <c r="U63" s="289">
        <v>557042.50100000005</v>
      </c>
      <c r="V63" s="289">
        <v>596890.00100000005</v>
      </c>
      <c r="W63" s="289">
        <v>544605.00100000005</v>
      </c>
      <c r="X63" s="289">
        <v>480250.00099999999</v>
      </c>
      <c r="Y63" s="287">
        <v>480250.00099999999</v>
      </c>
      <c r="Z63" s="289">
        <v>320298</v>
      </c>
      <c r="AA63" s="289">
        <v>165383.66500000001</v>
      </c>
      <c r="AB63" s="289">
        <v>0</v>
      </c>
      <c r="AC63" s="283">
        <v>0</v>
      </c>
      <c r="AD63" s="289">
        <v>0</v>
      </c>
      <c r="AE63" s="287">
        <f t="shared" si="0"/>
        <v>0</v>
      </c>
      <c r="AF63" s="289">
        <v>0</v>
      </c>
      <c r="AG63" s="289">
        <v>0</v>
      </c>
      <c r="AH63" s="289">
        <v>0</v>
      </c>
      <c r="AI63" s="289">
        <v>0</v>
      </c>
      <c r="AJ63" s="287">
        <v>0</v>
      </c>
      <c r="AK63" s="287">
        <v>0</v>
      </c>
      <c r="AL63" s="287">
        <v>0</v>
      </c>
      <c r="AM63" s="287">
        <v>0</v>
      </c>
      <c r="AN63" s="287">
        <v>0</v>
      </c>
      <c r="AO63" s="287">
        <v>0</v>
      </c>
      <c r="AP63" s="287">
        <v>0</v>
      </c>
      <c r="AQ63" s="287">
        <v>0</v>
      </c>
      <c r="AR63" s="289">
        <v>0</v>
      </c>
    </row>
    <row r="64" spans="2:44">
      <c r="B64" s="292" t="s">
        <v>75</v>
      </c>
      <c r="D64" s="359"/>
      <c r="E64" s="317" t="s">
        <v>221</v>
      </c>
      <c r="F64" s="289">
        <v>12004.419</v>
      </c>
      <c r="G64" s="289">
        <v>11959.93</v>
      </c>
      <c r="H64" s="289">
        <v>14438.494000000001</v>
      </c>
      <c r="I64" s="289">
        <v>21186.312000000002</v>
      </c>
      <c r="J64" s="287">
        <v>21186.312000000002</v>
      </c>
      <c r="K64" s="289">
        <v>21234.32</v>
      </c>
      <c r="L64" s="289">
        <v>27961.668000000001</v>
      </c>
      <c r="M64" s="289">
        <v>47342.366000000002</v>
      </c>
      <c r="N64" s="289">
        <v>52509.205000000002</v>
      </c>
      <c r="O64" s="287">
        <v>52509.205000000002</v>
      </c>
      <c r="P64" s="289">
        <v>49756.315000000002</v>
      </c>
      <c r="Q64" s="289">
        <v>50728.398000000001</v>
      </c>
      <c r="R64" s="289">
        <v>49776.862999999998</v>
      </c>
      <c r="S64" s="289">
        <v>46426.822999999997</v>
      </c>
      <c r="T64" s="287">
        <v>51879</v>
      </c>
      <c r="U64" s="289">
        <v>49129.692999999999</v>
      </c>
      <c r="V64" s="289">
        <v>45713.245999999999</v>
      </c>
      <c r="W64" s="289">
        <v>25118.257000000001</v>
      </c>
      <c r="X64" s="289">
        <v>40261.964999999997</v>
      </c>
      <c r="Y64" s="287">
        <v>45213</v>
      </c>
      <c r="Z64" s="289">
        <v>33082</v>
      </c>
      <c r="AA64" s="289">
        <v>32631</v>
      </c>
      <c r="AB64" s="289">
        <v>31876</v>
      </c>
      <c r="AC64" s="283">
        <v>43694</v>
      </c>
      <c r="AD64" s="289">
        <v>0</v>
      </c>
      <c r="AE64" s="287">
        <f t="shared" si="0"/>
        <v>0</v>
      </c>
      <c r="AF64" s="289">
        <v>0</v>
      </c>
      <c r="AG64" s="289">
        <v>0</v>
      </c>
      <c r="AH64" s="289">
        <v>0</v>
      </c>
      <c r="AI64" s="289">
        <v>0</v>
      </c>
      <c r="AJ64" s="287">
        <v>0</v>
      </c>
      <c r="AK64" s="287">
        <v>0</v>
      </c>
      <c r="AL64" s="287">
        <v>0</v>
      </c>
      <c r="AM64" s="287">
        <v>0</v>
      </c>
      <c r="AN64" s="287">
        <v>0</v>
      </c>
      <c r="AO64" s="287">
        <v>0</v>
      </c>
      <c r="AP64" s="287">
        <v>0</v>
      </c>
      <c r="AQ64" s="287">
        <v>0</v>
      </c>
      <c r="AR64" s="289">
        <v>0</v>
      </c>
    </row>
    <row r="65" spans="2:44">
      <c r="B65" s="292" t="s">
        <v>323</v>
      </c>
      <c r="D65" s="359"/>
      <c r="E65" s="317" t="s">
        <v>221</v>
      </c>
      <c r="F65" s="289"/>
      <c r="G65" s="289"/>
      <c r="H65" s="289"/>
      <c r="I65" s="289"/>
      <c r="J65" s="287">
        <v>0</v>
      </c>
      <c r="K65" s="289"/>
      <c r="L65" s="289"/>
      <c r="M65" s="289"/>
      <c r="N65" s="289"/>
      <c r="O65" s="287">
        <v>0</v>
      </c>
      <c r="P65" s="289"/>
      <c r="Q65" s="289"/>
      <c r="R65" s="289"/>
      <c r="S65" s="289"/>
      <c r="T65" s="287">
        <v>0</v>
      </c>
      <c r="U65" s="289"/>
      <c r="V65" s="289"/>
      <c r="W65" s="289"/>
      <c r="X65" s="289"/>
      <c r="Y65" s="287">
        <v>0</v>
      </c>
      <c r="Z65" s="287">
        <v>0</v>
      </c>
      <c r="AA65" s="287">
        <v>0</v>
      </c>
      <c r="AB65" s="287">
        <v>0</v>
      </c>
      <c r="AC65" s="287">
        <v>0</v>
      </c>
      <c r="AD65" s="283">
        <v>16365</v>
      </c>
      <c r="AE65" s="288">
        <f t="shared" si="0"/>
        <v>16365</v>
      </c>
      <c r="AF65" s="289">
        <v>27023</v>
      </c>
      <c r="AG65" s="289">
        <v>24193</v>
      </c>
      <c r="AH65" s="289">
        <v>23488</v>
      </c>
      <c r="AI65" s="289">
        <v>32963</v>
      </c>
      <c r="AJ65" s="287">
        <f t="shared" si="1"/>
        <v>32963</v>
      </c>
      <c r="AK65" s="289">
        <v>27491</v>
      </c>
      <c r="AL65" s="289">
        <v>25919</v>
      </c>
      <c r="AM65" s="289">
        <v>25067</v>
      </c>
      <c r="AN65" s="289">
        <v>15915</v>
      </c>
      <c r="AO65" s="287">
        <v>15915</v>
      </c>
      <c r="AP65" s="289">
        <v>16393</v>
      </c>
      <c r="AQ65" s="289">
        <v>15666</v>
      </c>
      <c r="AR65" s="289">
        <v>16478</v>
      </c>
    </row>
    <row r="66" spans="2:44">
      <c r="B66" s="292" t="s">
        <v>324</v>
      </c>
      <c r="D66" s="359"/>
      <c r="E66" s="317" t="s">
        <v>221</v>
      </c>
      <c r="F66" s="289"/>
      <c r="G66" s="289"/>
      <c r="H66" s="289"/>
      <c r="I66" s="289"/>
      <c r="J66" s="287">
        <v>0</v>
      </c>
      <c r="K66" s="289"/>
      <c r="L66" s="289"/>
      <c r="M66" s="289"/>
      <c r="N66" s="289"/>
      <c r="O66" s="287">
        <v>0</v>
      </c>
      <c r="P66" s="289"/>
      <c r="Q66" s="289"/>
      <c r="R66" s="289"/>
      <c r="S66" s="289"/>
      <c r="T66" s="287">
        <v>0</v>
      </c>
      <c r="U66" s="289"/>
      <c r="V66" s="289"/>
      <c r="W66" s="289"/>
      <c r="X66" s="289"/>
      <c r="Y66" s="287">
        <v>0</v>
      </c>
      <c r="Z66" s="287">
        <v>0</v>
      </c>
      <c r="AA66" s="287">
        <v>0</v>
      </c>
      <c r="AB66" s="287">
        <v>0</v>
      </c>
      <c r="AC66" s="287">
        <v>0</v>
      </c>
      <c r="AD66" s="283">
        <v>27329</v>
      </c>
      <c r="AE66" s="288">
        <f t="shared" si="0"/>
        <v>27329</v>
      </c>
      <c r="AF66" s="289">
        <v>19783</v>
      </c>
      <c r="AG66" s="289">
        <v>18166</v>
      </c>
      <c r="AH66" s="289">
        <v>18783</v>
      </c>
      <c r="AI66" s="289">
        <v>28831</v>
      </c>
      <c r="AJ66" s="287">
        <f t="shared" si="1"/>
        <v>28831</v>
      </c>
      <c r="AK66" s="289">
        <v>28262</v>
      </c>
      <c r="AL66" s="289">
        <v>54084</v>
      </c>
      <c r="AM66" s="289">
        <v>53328</v>
      </c>
      <c r="AN66" s="289">
        <v>39229</v>
      </c>
      <c r="AO66" s="287">
        <v>39229</v>
      </c>
      <c r="AP66" s="289">
        <v>38218</v>
      </c>
      <c r="AQ66" s="289">
        <v>37560</v>
      </c>
      <c r="AR66" s="289">
        <v>36988</v>
      </c>
    </row>
    <row r="67" spans="2:44">
      <c r="B67" s="300"/>
      <c r="C67" s="300"/>
      <c r="D67" s="300"/>
      <c r="E67" s="178" t="s">
        <v>221</v>
      </c>
      <c r="F67" s="290">
        <f>SUM(F57:F64)</f>
        <v>3321516.4520000005</v>
      </c>
      <c r="G67" s="290">
        <f>SUM(G57:G64)</f>
        <v>2932475.6340000005</v>
      </c>
      <c r="H67" s="290">
        <f>SUM(H57:H64)</f>
        <v>4040140.1629999997</v>
      </c>
      <c r="I67" s="290">
        <f>SUM(I57:I64)</f>
        <v>3330345.3679999998</v>
      </c>
      <c r="J67" s="155">
        <f>SUM(J57:J66)</f>
        <v>3330345.3679999998</v>
      </c>
      <c r="K67" s="290">
        <f t="shared" ref="K67:X67" si="9">SUM(K57:K64)</f>
        <v>3326642.8129999992</v>
      </c>
      <c r="L67" s="290">
        <f t="shared" si="9"/>
        <v>4276581.8599999994</v>
      </c>
      <c r="M67" s="290">
        <f t="shared" si="9"/>
        <v>4058656.6179999993</v>
      </c>
      <c r="N67" s="290">
        <f t="shared" si="9"/>
        <v>3913414.6129999999</v>
      </c>
      <c r="O67" s="155">
        <f t="shared" si="9"/>
        <v>3913414.6129999999</v>
      </c>
      <c r="P67" s="290">
        <f t="shared" si="9"/>
        <v>3638078.6839999994</v>
      </c>
      <c r="Q67" s="290">
        <f t="shared" si="9"/>
        <v>4605274.3670000006</v>
      </c>
      <c r="R67" s="290">
        <f t="shared" si="9"/>
        <v>4510355.75</v>
      </c>
      <c r="S67" s="161">
        <f t="shared" si="9"/>
        <v>4640396.0610000007</v>
      </c>
      <c r="T67" s="155">
        <f t="shared" si="9"/>
        <v>4640395.585</v>
      </c>
      <c r="U67" s="290">
        <f t="shared" si="9"/>
        <v>4332118.8760000002</v>
      </c>
      <c r="V67" s="290">
        <f t="shared" si="9"/>
        <v>4880337.0790000008</v>
      </c>
      <c r="W67" s="290">
        <f t="shared" si="9"/>
        <v>4882889.0520000001</v>
      </c>
      <c r="X67" s="290">
        <f t="shared" si="9"/>
        <v>5064055.7079999996</v>
      </c>
      <c r="Y67" s="155">
        <v>5064056</v>
      </c>
      <c r="Z67" s="290">
        <v>4844483</v>
      </c>
      <c r="AA67" s="290">
        <v>4713757</v>
      </c>
      <c r="AB67" s="290">
        <f>SUM(AB57:AB64)</f>
        <v>4599056</v>
      </c>
      <c r="AC67" s="332">
        <f>SUM(AC57:AC64)</f>
        <v>4446817</v>
      </c>
      <c r="AD67" s="332">
        <f>SUM(AD57:AD66)</f>
        <v>4446817</v>
      </c>
      <c r="AE67" s="333">
        <f t="shared" si="0"/>
        <v>4446817</v>
      </c>
      <c r="AF67" s="290">
        <f>SUM(AF57:AF66)</f>
        <v>5069469</v>
      </c>
      <c r="AG67" s="290">
        <v>4461318</v>
      </c>
      <c r="AH67" s="290">
        <f>SUM(AH57:AH66)</f>
        <v>4707839</v>
      </c>
      <c r="AI67" s="332">
        <f>SUM(AI57:AI66)</f>
        <v>4683233</v>
      </c>
      <c r="AJ67" s="333">
        <f t="shared" si="1"/>
        <v>4683233</v>
      </c>
      <c r="AK67" s="290">
        <f>SUM(AK57:AK66)</f>
        <v>4667766</v>
      </c>
      <c r="AL67" s="290">
        <f>SUM(AL57:AL66)</f>
        <v>4675631</v>
      </c>
      <c r="AM67" s="290">
        <f>SUM(AM57:AM66)</f>
        <v>4630978</v>
      </c>
      <c r="AN67" s="290">
        <v>4121296</v>
      </c>
      <c r="AO67" s="333">
        <v>4121296</v>
      </c>
      <c r="AP67" s="290">
        <v>4466860</v>
      </c>
      <c r="AQ67" s="290">
        <v>4559049</v>
      </c>
      <c r="AR67" s="290">
        <v>5286249</v>
      </c>
    </row>
    <row r="68" spans="2:44">
      <c r="F68" s="289"/>
      <c r="G68" s="289"/>
      <c r="H68" s="289"/>
      <c r="I68" s="289"/>
      <c r="J68" s="287"/>
      <c r="K68" s="289"/>
      <c r="L68" s="289"/>
      <c r="M68" s="289"/>
      <c r="N68" s="289"/>
      <c r="O68" s="287"/>
      <c r="P68" s="289"/>
      <c r="Q68" s="289"/>
      <c r="R68" s="289"/>
      <c r="S68" s="159"/>
      <c r="T68" s="160"/>
      <c r="U68" s="289"/>
      <c r="V68" s="289"/>
      <c r="W68" s="289"/>
      <c r="X68" s="289"/>
      <c r="Y68" s="160"/>
      <c r="Z68" s="289"/>
      <c r="AA68" s="289"/>
      <c r="AB68" s="289"/>
      <c r="AC68" s="289"/>
      <c r="AD68" s="283"/>
      <c r="AE68" s="289"/>
      <c r="AF68" s="289"/>
      <c r="AG68" s="289"/>
      <c r="AH68" s="289"/>
      <c r="AI68" s="289"/>
      <c r="AJ68" s="288"/>
      <c r="AK68" s="289"/>
      <c r="AL68" s="289"/>
    </row>
    <row r="69" spans="2:44">
      <c r="B69" s="294" t="s">
        <v>76</v>
      </c>
      <c r="F69" s="289"/>
      <c r="G69" s="289"/>
      <c r="H69" s="289"/>
      <c r="I69" s="289"/>
      <c r="J69" s="287"/>
      <c r="K69" s="289"/>
      <c r="L69" s="289"/>
      <c r="M69" s="289"/>
      <c r="N69" s="289"/>
      <c r="O69" s="287"/>
      <c r="P69" s="289"/>
      <c r="Q69" s="289"/>
      <c r="R69" s="289"/>
      <c r="S69" s="159"/>
      <c r="T69" s="160"/>
      <c r="U69" s="289"/>
      <c r="V69" s="289"/>
      <c r="W69" s="289"/>
      <c r="X69" s="289"/>
      <c r="Y69" s="160"/>
      <c r="Z69" s="289"/>
      <c r="AA69" s="289"/>
      <c r="AB69" s="289"/>
      <c r="AC69" s="289"/>
      <c r="AD69" s="283"/>
      <c r="AE69" s="289"/>
      <c r="AF69" s="289"/>
      <c r="AG69" s="289"/>
      <c r="AH69" s="289"/>
      <c r="AI69" s="289"/>
      <c r="AJ69" s="288"/>
      <c r="AK69" s="289"/>
      <c r="AL69" s="289"/>
    </row>
    <row r="70" spans="2:44">
      <c r="B70" s="292" t="s">
        <v>71</v>
      </c>
      <c r="D70" s="359"/>
      <c r="E70" s="317" t="s">
        <v>221</v>
      </c>
      <c r="F70" s="289">
        <v>304313.62800000003</v>
      </c>
      <c r="G70" s="289">
        <v>225587.092</v>
      </c>
      <c r="H70" s="289">
        <v>396857.239</v>
      </c>
      <c r="I70" s="289">
        <v>296545.652</v>
      </c>
      <c r="J70" s="287">
        <v>296545.652</v>
      </c>
      <c r="K70" s="289">
        <v>315926.48499999999</v>
      </c>
      <c r="L70" s="289">
        <v>297644.86</v>
      </c>
      <c r="M70" s="289">
        <v>269467.73200000002</v>
      </c>
      <c r="N70" s="289">
        <v>366438.64899999998</v>
      </c>
      <c r="O70" s="287">
        <v>366438.64899999998</v>
      </c>
      <c r="P70" s="289">
        <v>386628.54399999999</v>
      </c>
      <c r="Q70" s="289">
        <v>247097.715</v>
      </c>
      <c r="R70" s="289">
        <v>875362.37600000005</v>
      </c>
      <c r="S70" s="289">
        <v>884140.27800000005</v>
      </c>
      <c r="T70" s="287">
        <v>884140.27800000005</v>
      </c>
      <c r="U70" s="289">
        <v>781829.07200000004</v>
      </c>
      <c r="V70" s="289">
        <v>920903.52</v>
      </c>
      <c r="W70" s="289">
        <v>494648.50199999998</v>
      </c>
      <c r="X70" s="289">
        <v>330590.07799999998</v>
      </c>
      <c r="Y70" s="287">
        <v>330590.07799999998</v>
      </c>
      <c r="Z70" s="289">
        <v>348226</v>
      </c>
      <c r="AA70" s="289">
        <v>285845.06099999999</v>
      </c>
      <c r="AB70" s="289">
        <v>264487</v>
      </c>
      <c r="AC70" s="283">
        <v>253428</v>
      </c>
      <c r="AD70" s="283">
        <v>253428</v>
      </c>
      <c r="AE70" s="288">
        <f t="shared" si="0"/>
        <v>253428</v>
      </c>
      <c r="AF70" s="289">
        <v>338571</v>
      </c>
      <c r="AG70" s="289">
        <v>380671</v>
      </c>
      <c r="AH70" s="289">
        <v>481500</v>
      </c>
      <c r="AI70" s="289">
        <v>361556</v>
      </c>
      <c r="AJ70" s="288">
        <f t="shared" si="1"/>
        <v>361556</v>
      </c>
      <c r="AK70" s="289">
        <v>407704</v>
      </c>
      <c r="AL70" s="289">
        <v>467769</v>
      </c>
      <c r="AM70" s="289">
        <v>414984</v>
      </c>
      <c r="AN70" s="289">
        <v>484980</v>
      </c>
      <c r="AO70" s="288">
        <v>484980</v>
      </c>
      <c r="AP70" s="289">
        <v>364328</v>
      </c>
      <c r="AQ70" s="289">
        <v>355985</v>
      </c>
      <c r="AR70" s="289">
        <v>378540</v>
      </c>
    </row>
    <row r="71" spans="2:44">
      <c r="B71" s="292" t="s">
        <v>72</v>
      </c>
      <c r="D71" s="359"/>
      <c r="E71" s="317" t="s">
        <v>221</v>
      </c>
      <c r="F71" s="289">
        <v>54151.468000000001</v>
      </c>
      <c r="G71" s="289">
        <v>59584.49</v>
      </c>
      <c r="H71" s="289">
        <v>102658.906</v>
      </c>
      <c r="I71" s="289">
        <v>116508.954</v>
      </c>
      <c r="J71" s="287">
        <v>116508.954</v>
      </c>
      <c r="K71" s="289">
        <v>118601.788</v>
      </c>
      <c r="L71" s="289">
        <v>119207.308</v>
      </c>
      <c r="M71" s="289">
        <v>109633.228</v>
      </c>
      <c r="N71" s="289">
        <v>94394.277000000002</v>
      </c>
      <c r="O71" s="287">
        <v>94394.277000000002</v>
      </c>
      <c r="P71" s="289">
        <v>82866.604000000007</v>
      </c>
      <c r="Q71" s="289">
        <v>78702.630999999994</v>
      </c>
      <c r="R71" s="289">
        <v>84693.638000000006</v>
      </c>
      <c r="S71" s="289">
        <v>78812.198999999993</v>
      </c>
      <c r="T71" s="287">
        <v>78812.198999999993</v>
      </c>
      <c r="U71" s="289">
        <v>80963.392999999996</v>
      </c>
      <c r="V71" s="289">
        <v>80387.885999999999</v>
      </c>
      <c r="W71" s="289">
        <v>96530.423999999999</v>
      </c>
      <c r="X71" s="289">
        <v>98470.933000000005</v>
      </c>
      <c r="Y71" s="287">
        <v>98470.933000000005</v>
      </c>
      <c r="Z71" s="289">
        <v>86520</v>
      </c>
      <c r="AA71" s="289">
        <v>65623.733999999997</v>
      </c>
      <c r="AB71" s="289">
        <v>63928</v>
      </c>
      <c r="AC71" s="283">
        <v>103538</v>
      </c>
      <c r="AD71" s="283">
        <v>103538</v>
      </c>
      <c r="AE71" s="288">
        <f t="shared" si="0"/>
        <v>103538</v>
      </c>
      <c r="AF71" s="289">
        <v>111214</v>
      </c>
      <c r="AG71" s="289">
        <v>104594</v>
      </c>
      <c r="AH71" s="289">
        <v>104865</v>
      </c>
      <c r="AI71" s="289">
        <v>63235</v>
      </c>
      <c r="AJ71" s="288">
        <f t="shared" si="1"/>
        <v>63235</v>
      </c>
      <c r="AK71" s="289">
        <v>60662</v>
      </c>
      <c r="AL71" s="289">
        <v>58960</v>
      </c>
      <c r="AM71" s="289">
        <v>55029</v>
      </c>
      <c r="AN71" s="289">
        <v>22309</v>
      </c>
      <c r="AO71" s="288">
        <v>22309</v>
      </c>
      <c r="AP71" s="289">
        <v>20209</v>
      </c>
      <c r="AQ71" s="289">
        <v>19377</v>
      </c>
      <c r="AR71" s="289">
        <v>53189</v>
      </c>
    </row>
    <row r="72" spans="2:44">
      <c r="B72" s="292" t="s">
        <v>77</v>
      </c>
      <c r="D72" s="359"/>
      <c r="E72" s="317" t="s">
        <v>221</v>
      </c>
      <c r="F72" s="289">
        <v>3415.94</v>
      </c>
      <c r="G72" s="289">
        <v>3604.8040000000001</v>
      </c>
      <c r="H72" s="289">
        <v>37358.144999999997</v>
      </c>
      <c r="I72" s="289">
        <v>4114.7669999999998</v>
      </c>
      <c r="J72" s="287">
        <v>4114.7669999999998</v>
      </c>
      <c r="K72" s="289">
        <v>5852.8630000000003</v>
      </c>
      <c r="L72" s="289">
        <v>2716.297</v>
      </c>
      <c r="M72" s="289">
        <v>5066.8389999999999</v>
      </c>
      <c r="N72" s="289">
        <v>2301.8389999999999</v>
      </c>
      <c r="O72" s="287">
        <v>2301.8389999999999</v>
      </c>
      <c r="P72" s="289">
        <v>6000.6270000000004</v>
      </c>
      <c r="Q72" s="289">
        <v>9730.6630000000005</v>
      </c>
      <c r="R72" s="289">
        <v>13920.081</v>
      </c>
      <c r="S72" s="289">
        <v>10081.239</v>
      </c>
      <c r="T72" s="287">
        <v>10081.239</v>
      </c>
      <c r="U72" s="289">
        <v>7363.95</v>
      </c>
      <c r="V72" s="289">
        <v>14936.357</v>
      </c>
      <c r="W72" s="289">
        <v>52089.665999999997</v>
      </c>
      <c r="X72" s="289">
        <v>13271.808000000001</v>
      </c>
      <c r="Y72" s="287">
        <v>13271.808000000001</v>
      </c>
      <c r="Z72" s="289">
        <v>11790</v>
      </c>
      <c r="AA72" s="289">
        <v>9626.4160000000011</v>
      </c>
      <c r="AB72" s="289">
        <v>19698</v>
      </c>
      <c r="AC72" s="283">
        <v>13011</v>
      </c>
      <c r="AD72" s="283">
        <v>13011</v>
      </c>
      <c r="AE72" s="288">
        <f t="shared" si="0"/>
        <v>13011</v>
      </c>
      <c r="AF72" s="289">
        <v>14172</v>
      </c>
      <c r="AG72" s="289">
        <v>6549</v>
      </c>
      <c r="AH72" s="289">
        <v>6668</v>
      </c>
      <c r="AI72" s="289">
        <v>8967</v>
      </c>
      <c r="AJ72" s="288">
        <f t="shared" si="1"/>
        <v>8967</v>
      </c>
      <c r="AK72" s="289">
        <v>12048</v>
      </c>
      <c r="AL72" s="289">
        <v>29315</v>
      </c>
      <c r="AM72" s="289">
        <v>34571</v>
      </c>
      <c r="AN72" s="289">
        <v>6882</v>
      </c>
      <c r="AO72" s="288">
        <v>6882</v>
      </c>
      <c r="AP72" s="289">
        <v>12150</v>
      </c>
      <c r="AQ72" s="289">
        <v>27332</v>
      </c>
      <c r="AR72" s="289">
        <v>27307</v>
      </c>
    </row>
    <row r="73" spans="2:44">
      <c r="B73" s="292" t="s">
        <v>78</v>
      </c>
      <c r="D73" s="359"/>
      <c r="E73" s="317" t="s">
        <v>221</v>
      </c>
      <c r="F73" s="289">
        <v>245146.00399999999</v>
      </c>
      <c r="G73" s="289">
        <v>207377.63500000001</v>
      </c>
      <c r="H73" s="289">
        <v>242693.16200000001</v>
      </c>
      <c r="I73" s="289">
        <v>174016.25599999999</v>
      </c>
      <c r="J73" s="287">
        <v>174016.25599999999</v>
      </c>
      <c r="K73" s="289">
        <v>208111.94899999999</v>
      </c>
      <c r="L73" s="289">
        <v>176007.88800000001</v>
      </c>
      <c r="M73" s="289">
        <v>195749.774</v>
      </c>
      <c r="N73" s="289">
        <v>260137.00899999999</v>
      </c>
      <c r="O73" s="287">
        <v>260137.00899999999</v>
      </c>
      <c r="P73" s="289">
        <v>211105.15</v>
      </c>
      <c r="Q73" s="289">
        <v>192432.76300000001</v>
      </c>
      <c r="R73" s="289">
        <v>235545.861</v>
      </c>
      <c r="S73" s="289">
        <v>513851.04800000001</v>
      </c>
      <c r="T73" s="287">
        <v>513851.04800000001</v>
      </c>
      <c r="U73" s="289">
        <v>310605.93599999999</v>
      </c>
      <c r="V73" s="289">
        <v>631041.38899999997</v>
      </c>
      <c r="W73" s="289">
        <v>635145.23300000001</v>
      </c>
      <c r="X73" s="289">
        <v>632739.33299999998</v>
      </c>
      <c r="Y73" s="287">
        <v>632739.33299999998</v>
      </c>
      <c r="Z73" s="289">
        <v>604875</v>
      </c>
      <c r="AA73" s="289">
        <v>583440.86</v>
      </c>
      <c r="AB73" s="289">
        <v>621359</v>
      </c>
      <c r="AC73" s="283">
        <v>667861</v>
      </c>
      <c r="AD73" s="283">
        <v>667861</v>
      </c>
      <c r="AE73" s="288">
        <f t="shared" si="0"/>
        <v>667861</v>
      </c>
      <c r="AF73" s="289">
        <v>644536</v>
      </c>
      <c r="AG73" s="289">
        <v>497787</v>
      </c>
      <c r="AH73" s="289">
        <v>540761</v>
      </c>
      <c r="AI73" s="289">
        <v>536922</v>
      </c>
      <c r="AJ73" s="288">
        <f t="shared" si="1"/>
        <v>536922</v>
      </c>
      <c r="AK73" s="289">
        <v>605554</v>
      </c>
      <c r="AL73" s="289">
        <v>525939</v>
      </c>
      <c r="AM73" s="289">
        <v>535762</v>
      </c>
      <c r="AN73" s="289">
        <v>519201</v>
      </c>
      <c r="AO73" s="288">
        <v>519201</v>
      </c>
      <c r="AP73" s="289">
        <v>692139</v>
      </c>
      <c r="AQ73" s="289">
        <v>870116</v>
      </c>
      <c r="AR73" s="289">
        <v>711710</v>
      </c>
    </row>
    <row r="74" spans="2:44">
      <c r="B74" s="292" t="s">
        <v>79</v>
      </c>
      <c r="D74" s="359"/>
      <c r="E74" s="317" t="s">
        <v>221</v>
      </c>
      <c r="F74" s="289">
        <v>61511.639000000003</v>
      </c>
      <c r="G74" s="289">
        <v>57532.938000000002</v>
      </c>
      <c r="H74" s="289">
        <v>72920.444000000003</v>
      </c>
      <c r="I74" s="289">
        <v>40015.053</v>
      </c>
      <c r="J74" s="287">
        <v>40015.053</v>
      </c>
      <c r="K74" s="289">
        <v>33096.841999999997</v>
      </c>
      <c r="L74" s="289">
        <v>42368.9</v>
      </c>
      <c r="M74" s="289">
        <v>39006.144</v>
      </c>
      <c r="N74" s="289">
        <v>34014.457000000002</v>
      </c>
      <c r="O74" s="287">
        <v>34014.457000000002</v>
      </c>
      <c r="P74" s="289">
        <v>53564.843999999997</v>
      </c>
      <c r="Q74" s="289">
        <v>52909.892999999996</v>
      </c>
      <c r="R74" s="289">
        <v>66613.020999999993</v>
      </c>
      <c r="S74" s="289">
        <v>101198.34699999999</v>
      </c>
      <c r="T74" s="287">
        <v>101198.34699999999</v>
      </c>
      <c r="U74" s="289">
        <v>72899.373999999996</v>
      </c>
      <c r="V74" s="289">
        <v>105591.723</v>
      </c>
      <c r="W74" s="289">
        <v>116861.114</v>
      </c>
      <c r="X74" s="289">
        <v>105026.042</v>
      </c>
      <c r="Y74" s="287">
        <v>105026.042</v>
      </c>
      <c r="Z74" s="289">
        <v>109735</v>
      </c>
      <c r="AA74" s="289">
        <v>108519.595</v>
      </c>
      <c r="AB74" s="289">
        <v>108012</v>
      </c>
      <c r="AC74" s="283">
        <v>86666</v>
      </c>
      <c r="AD74" s="283">
        <v>86666</v>
      </c>
      <c r="AE74" s="288">
        <f t="shared" si="0"/>
        <v>86666</v>
      </c>
      <c r="AF74" s="289">
        <v>76556</v>
      </c>
      <c r="AG74" s="289">
        <v>67148</v>
      </c>
      <c r="AH74" s="289">
        <v>123615</v>
      </c>
      <c r="AI74" s="289">
        <v>130263</v>
      </c>
      <c r="AJ74" s="288">
        <f t="shared" si="1"/>
        <v>130263</v>
      </c>
      <c r="AK74" s="289">
        <v>152861</v>
      </c>
      <c r="AL74" s="289">
        <v>136450</v>
      </c>
      <c r="AM74" s="289">
        <v>136355</v>
      </c>
      <c r="AN74" s="289">
        <v>126424</v>
      </c>
      <c r="AO74" s="288">
        <v>126424</v>
      </c>
      <c r="AP74" s="289">
        <v>132799</v>
      </c>
      <c r="AQ74" s="289">
        <v>186443</v>
      </c>
      <c r="AR74" s="289">
        <v>178947</v>
      </c>
    </row>
    <row r="75" spans="2:44">
      <c r="B75" s="292" t="s">
        <v>223</v>
      </c>
      <c r="D75" s="359"/>
      <c r="E75" s="317" t="s">
        <v>221</v>
      </c>
      <c r="F75" s="289">
        <v>768.67399999999998</v>
      </c>
      <c r="G75" s="289">
        <v>770.952</v>
      </c>
      <c r="H75" s="289">
        <v>755.01</v>
      </c>
      <c r="I75" s="289">
        <v>1121.173</v>
      </c>
      <c r="J75" s="287">
        <v>1121.173</v>
      </c>
      <c r="K75" s="289">
        <v>1121.173</v>
      </c>
      <c r="L75" s="289">
        <v>1211.481</v>
      </c>
      <c r="M75" s="289">
        <v>1211.481</v>
      </c>
      <c r="N75" s="289">
        <v>1211.481</v>
      </c>
      <c r="O75" s="287">
        <v>1211.481</v>
      </c>
      <c r="P75" s="289">
        <v>1321.894</v>
      </c>
      <c r="Q75" s="289">
        <v>1321.894</v>
      </c>
      <c r="R75" s="289">
        <v>4589.09</v>
      </c>
      <c r="S75" s="289">
        <v>1170.6969999999999</v>
      </c>
      <c r="T75" s="287">
        <v>0</v>
      </c>
      <c r="U75" s="289">
        <v>1486.307</v>
      </c>
      <c r="V75" s="289">
        <v>2624.991</v>
      </c>
      <c r="W75" s="289">
        <v>1643.6990000000001</v>
      </c>
      <c r="X75" s="289">
        <v>1831.135</v>
      </c>
      <c r="Y75" s="287">
        <v>0</v>
      </c>
      <c r="Z75" s="289">
        <v>1799</v>
      </c>
      <c r="AA75" s="289">
        <v>1170.6980000000001</v>
      </c>
      <c r="AB75" s="289">
        <v>4235</v>
      </c>
      <c r="AC75" s="283">
        <v>0</v>
      </c>
      <c r="AD75" s="289">
        <v>0</v>
      </c>
      <c r="AE75" s="289">
        <f t="shared" si="0"/>
        <v>0</v>
      </c>
      <c r="AF75" s="289">
        <v>0</v>
      </c>
      <c r="AG75" s="289">
        <v>0</v>
      </c>
      <c r="AH75" s="289">
        <v>0</v>
      </c>
      <c r="AI75" s="289">
        <v>0</v>
      </c>
      <c r="AJ75" s="287">
        <v>0</v>
      </c>
      <c r="AK75" s="287">
        <v>0</v>
      </c>
      <c r="AL75" s="287">
        <v>0</v>
      </c>
      <c r="AM75" s="287">
        <v>0</v>
      </c>
      <c r="AN75" s="287">
        <v>0</v>
      </c>
      <c r="AO75" s="287">
        <v>0</v>
      </c>
      <c r="AP75" s="287">
        <v>0</v>
      </c>
      <c r="AQ75" s="287">
        <v>0</v>
      </c>
      <c r="AR75" s="287">
        <v>0</v>
      </c>
    </row>
    <row r="76" spans="2:44">
      <c r="B76" s="292" t="s">
        <v>224</v>
      </c>
      <c r="D76" s="359"/>
      <c r="E76" s="317" t="s">
        <v>221</v>
      </c>
      <c r="F76" s="289"/>
      <c r="G76" s="289"/>
      <c r="H76" s="289"/>
      <c r="I76" s="289"/>
      <c r="J76" s="287"/>
      <c r="K76" s="289"/>
      <c r="L76" s="289"/>
      <c r="M76" s="289"/>
      <c r="N76" s="289"/>
      <c r="O76" s="287"/>
      <c r="P76" s="289"/>
      <c r="Q76" s="289"/>
      <c r="R76" s="289"/>
      <c r="S76" s="289"/>
      <c r="T76" s="287">
        <v>1676</v>
      </c>
      <c r="U76" s="289">
        <v>0</v>
      </c>
      <c r="V76" s="289"/>
      <c r="W76" s="289"/>
      <c r="X76" s="289"/>
      <c r="Y76" s="287">
        <v>2656</v>
      </c>
      <c r="Z76" s="289">
        <v>13408</v>
      </c>
      <c r="AA76" s="289">
        <v>13964</v>
      </c>
      <c r="AB76" s="289">
        <v>13789</v>
      </c>
      <c r="AC76" s="283">
        <v>10922</v>
      </c>
      <c r="AD76" s="283">
        <v>10922</v>
      </c>
      <c r="AE76" s="288">
        <f t="shared" si="0"/>
        <v>10922</v>
      </c>
      <c r="AF76" s="289">
        <v>12558</v>
      </c>
      <c r="AG76" s="289">
        <v>12071</v>
      </c>
      <c r="AH76" s="289">
        <v>16574</v>
      </c>
      <c r="AI76" s="289">
        <v>16971</v>
      </c>
      <c r="AJ76" s="288">
        <f t="shared" si="1"/>
        <v>16971</v>
      </c>
      <c r="AK76" s="289">
        <v>49101</v>
      </c>
      <c r="AL76" s="289">
        <v>46253</v>
      </c>
      <c r="AM76" s="289">
        <v>20912</v>
      </c>
      <c r="AN76" s="289">
        <v>8988</v>
      </c>
      <c r="AO76" s="288">
        <v>8988</v>
      </c>
      <c r="AP76" s="289">
        <v>9056</v>
      </c>
      <c r="AQ76" s="289">
        <v>9931</v>
      </c>
      <c r="AR76" s="289">
        <v>19350</v>
      </c>
    </row>
    <row r="77" spans="2:44">
      <c r="B77" s="292" t="s">
        <v>199</v>
      </c>
      <c r="D77" s="359"/>
      <c r="E77" s="317" t="s">
        <v>221</v>
      </c>
      <c r="F77" s="289">
        <v>781.322</v>
      </c>
      <c r="G77" s="289">
        <v>586.77800000000002</v>
      </c>
      <c r="H77" s="289">
        <v>300.35199999999998</v>
      </c>
      <c r="I77" s="289">
        <v>0</v>
      </c>
      <c r="J77" s="287">
        <v>0</v>
      </c>
      <c r="K77" s="289">
        <v>74.141000000000005</v>
      </c>
      <c r="L77" s="289">
        <v>14.141</v>
      </c>
      <c r="M77" s="289">
        <v>0</v>
      </c>
      <c r="N77" s="289">
        <v>0</v>
      </c>
      <c r="O77" s="287">
        <v>0</v>
      </c>
      <c r="P77" s="289">
        <v>0</v>
      </c>
      <c r="Q77" s="289">
        <v>0</v>
      </c>
      <c r="R77" s="289">
        <v>0</v>
      </c>
      <c r="S77" s="289">
        <v>0</v>
      </c>
      <c r="T77" s="287">
        <v>0</v>
      </c>
      <c r="U77" s="289">
        <v>0</v>
      </c>
      <c r="V77" s="289">
        <v>0</v>
      </c>
      <c r="W77" s="289">
        <v>0</v>
      </c>
      <c r="X77" s="289">
        <v>0</v>
      </c>
      <c r="Y77" s="287">
        <v>0</v>
      </c>
      <c r="Z77" s="289">
        <v>0</v>
      </c>
      <c r="AA77" s="289">
        <v>0</v>
      </c>
      <c r="AB77" s="289">
        <v>0</v>
      </c>
      <c r="AC77" s="283">
        <v>0</v>
      </c>
      <c r="AD77" s="289">
        <v>0</v>
      </c>
      <c r="AE77" s="287">
        <f t="shared" si="0"/>
        <v>0</v>
      </c>
      <c r="AF77" s="289">
        <v>0</v>
      </c>
      <c r="AG77" s="289">
        <v>0</v>
      </c>
      <c r="AH77" s="289">
        <v>0</v>
      </c>
      <c r="AI77" s="289">
        <v>0</v>
      </c>
      <c r="AJ77" s="287">
        <v>0</v>
      </c>
      <c r="AK77" s="287">
        <v>0</v>
      </c>
      <c r="AL77" s="287">
        <v>0</v>
      </c>
      <c r="AM77" s="287">
        <v>0</v>
      </c>
      <c r="AN77" s="287">
        <v>0</v>
      </c>
      <c r="AO77" s="287">
        <v>0</v>
      </c>
      <c r="AP77" s="287">
        <v>0</v>
      </c>
      <c r="AQ77" s="287">
        <v>0</v>
      </c>
      <c r="AR77" s="287">
        <v>0</v>
      </c>
    </row>
    <row r="78" spans="2:44">
      <c r="B78" s="292" t="s">
        <v>74</v>
      </c>
      <c r="D78" s="359"/>
      <c r="E78" s="317" t="s">
        <v>221</v>
      </c>
      <c r="F78" s="289">
        <v>0</v>
      </c>
      <c r="G78" s="289">
        <v>0</v>
      </c>
      <c r="H78" s="289">
        <v>0</v>
      </c>
      <c r="I78" s="289">
        <v>174.88</v>
      </c>
      <c r="J78" s="287">
        <v>174.88</v>
      </c>
      <c r="K78" s="289">
        <v>0</v>
      </c>
      <c r="L78" s="289">
        <v>0</v>
      </c>
      <c r="M78" s="289">
        <v>167730</v>
      </c>
      <c r="N78" s="289">
        <v>249967.5</v>
      </c>
      <c r="O78" s="287">
        <v>249967.5</v>
      </c>
      <c r="P78" s="289">
        <v>313730</v>
      </c>
      <c r="Q78" s="289">
        <v>322270</v>
      </c>
      <c r="R78" s="289">
        <v>341190</v>
      </c>
      <c r="S78" s="289">
        <v>332330</v>
      </c>
      <c r="T78" s="287">
        <v>332330</v>
      </c>
      <c r="U78" s="289">
        <v>318310</v>
      </c>
      <c r="V78" s="289">
        <v>341080</v>
      </c>
      <c r="W78" s="289">
        <v>363070</v>
      </c>
      <c r="X78" s="289">
        <v>384200</v>
      </c>
      <c r="Y78" s="287">
        <v>384199</v>
      </c>
      <c r="Z78" s="289">
        <v>380040</v>
      </c>
      <c r="AA78" s="289">
        <v>227600.32</v>
      </c>
      <c r="AB78" s="289">
        <v>152325</v>
      </c>
      <c r="AC78" s="283">
        <v>0</v>
      </c>
      <c r="AD78" s="289">
        <v>0</v>
      </c>
      <c r="AE78" s="287">
        <f t="shared" ref="AE78:AE86" si="10">AD78</f>
        <v>0</v>
      </c>
      <c r="AF78" s="289">
        <v>0</v>
      </c>
      <c r="AG78" s="289">
        <v>0</v>
      </c>
      <c r="AH78" s="289">
        <v>0</v>
      </c>
      <c r="AI78" s="289">
        <v>0</v>
      </c>
      <c r="AJ78" s="287">
        <v>0</v>
      </c>
      <c r="AK78" s="287">
        <v>0</v>
      </c>
      <c r="AL78" s="287">
        <v>0</v>
      </c>
      <c r="AM78" s="287">
        <v>0</v>
      </c>
      <c r="AN78" s="287">
        <v>0</v>
      </c>
      <c r="AO78" s="287">
        <v>0</v>
      </c>
      <c r="AP78" s="287">
        <v>0</v>
      </c>
      <c r="AQ78" s="287">
        <v>0</v>
      </c>
      <c r="AR78" s="287">
        <v>0</v>
      </c>
    </row>
    <row r="79" spans="2:44">
      <c r="B79" s="292" t="s">
        <v>80</v>
      </c>
      <c r="D79" s="359"/>
      <c r="E79" s="317" t="s">
        <v>221</v>
      </c>
      <c r="F79" s="289">
        <v>137574.40400000001</v>
      </c>
      <c r="G79" s="289">
        <v>154313.40400000001</v>
      </c>
      <c r="H79" s="289">
        <v>151640.72700000001</v>
      </c>
      <c r="I79" s="289">
        <v>144413.935</v>
      </c>
      <c r="J79" s="287">
        <v>144413.935</v>
      </c>
      <c r="K79" s="289">
        <v>112289.97199999999</v>
      </c>
      <c r="L79" s="289">
        <v>109551.71400000001</v>
      </c>
      <c r="M79" s="289">
        <v>125653.083</v>
      </c>
      <c r="N79" s="289">
        <v>119042.249</v>
      </c>
      <c r="O79" s="287">
        <v>119042.249</v>
      </c>
      <c r="P79" s="289">
        <v>131037.81200000001</v>
      </c>
      <c r="Q79" s="289">
        <v>171724.20300000001</v>
      </c>
      <c r="R79" s="289">
        <v>123219.807</v>
      </c>
      <c r="S79" s="289">
        <v>202444.81200000001</v>
      </c>
      <c r="T79" s="287">
        <v>201940</v>
      </c>
      <c r="U79" s="289">
        <v>146347.204</v>
      </c>
      <c r="V79" s="289">
        <v>174285.91899999999</v>
      </c>
      <c r="W79" s="289">
        <v>166683.52299999999</v>
      </c>
      <c r="X79" s="289">
        <v>236987.6</v>
      </c>
      <c r="Y79" s="287">
        <v>236163</v>
      </c>
      <c r="Z79" s="289">
        <v>208142</v>
      </c>
      <c r="AA79" s="289">
        <v>199968</v>
      </c>
      <c r="AB79" s="289">
        <v>162026</v>
      </c>
      <c r="AC79" s="283">
        <v>303016</v>
      </c>
      <c r="AD79" s="289">
        <v>0</v>
      </c>
      <c r="AE79" s="287">
        <f t="shared" si="10"/>
        <v>0</v>
      </c>
      <c r="AF79" s="289">
        <v>0</v>
      </c>
      <c r="AG79" s="289">
        <v>0</v>
      </c>
      <c r="AH79" s="289">
        <v>0</v>
      </c>
      <c r="AI79" s="289">
        <v>0</v>
      </c>
      <c r="AJ79" s="287">
        <v>0</v>
      </c>
      <c r="AK79" s="287">
        <v>0</v>
      </c>
      <c r="AL79" s="287">
        <v>0</v>
      </c>
      <c r="AM79" s="287">
        <v>0</v>
      </c>
      <c r="AN79" s="287">
        <v>0</v>
      </c>
      <c r="AO79" s="287">
        <v>0</v>
      </c>
      <c r="AP79" s="287">
        <v>0</v>
      </c>
      <c r="AQ79" s="287">
        <v>0</v>
      </c>
      <c r="AR79" s="287">
        <v>0</v>
      </c>
    </row>
    <row r="80" spans="2:44">
      <c r="B80" s="292" t="s">
        <v>325</v>
      </c>
      <c r="D80" s="359"/>
      <c r="E80" s="317" t="s">
        <v>221</v>
      </c>
      <c r="F80" s="289"/>
      <c r="G80" s="289"/>
      <c r="H80" s="289"/>
      <c r="I80" s="289"/>
      <c r="J80" s="287">
        <v>0</v>
      </c>
      <c r="K80" s="289"/>
      <c r="L80" s="289"/>
      <c r="M80" s="289"/>
      <c r="N80" s="289"/>
      <c r="O80" s="287">
        <v>0</v>
      </c>
      <c r="P80" s="289"/>
      <c r="Q80" s="289"/>
      <c r="R80" s="289"/>
      <c r="S80" s="289"/>
      <c r="T80" s="287">
        <v>0</v>
      </c>
      <c r="U80" s="289"/>
      <c r="V80" s="289"/>
      <c r="W80" s="289"/>
      <c r="X80" s="289"/>
      <c r="Y80" s="287">
        <v>0</v>
      </c>
      <c r="Z80" s="287">
        <v>0</v>
      </c>
      <c r="AA80" s="287">
        <v>0</v>
      </c>
      <c r="AB80" s="287">
        <v>0</v>
      </c>
      <c r="AC80" s="287">
        <v>0</v>
      </c>
      <c r="AD80" s="283">
        <v>209877</v>
      </c>
      <c r="AE80" s="288">
        <f t="shared" si="10"/>
        <v>209877</v>
      </c>
      <c r="AF80" s="289">
        <v>119864</v>
      </c>
      <c r="AG80" s="289">
        <v>131705</v>
      </c>
      <c r="AH80" s="289">
        <v>97899</v>
      </c>
      <c r="AI80" s="289">
        <v>129021</v>
      </c>
      <c r="AJ80" s="287">
        <f t="shared" ref="AJ80:AJ82" si="11">AI80</f>
        <v>129021</v>
      </c>
      <c r="AK80" s="289">
        <v>131601</v>
      </c>
      <c r="AL80" s="289">
        <v>128747</v>
      </c>
      <c r="AM80" s="289">
        <v>147537</v>
      </c>
      <c r="AN80" s="289">
        <v>134269</v>
      </c>
      <c r="AO80" s="287">
        <v>134269</v>
      </c>
      <c r="AP80" s="289">
        <v>105327</v>
      </c>
      <c r="AQ80" s="289">
        <v>143134</v>
      </c>
      <c r="AR80" s="289">
        <v>116301</v>
      </c>
    </row>
    <row r="81" spans="2:44">
      <c r="B81" s="292" t="s">
        <v>326</v>
      </c>
      <c r="D81" s="359"/>
      <c r="E81" s="317" t="s">
        <v>221</v>
      </c>
      <c r="F81" s="289"/>
      <c r="G81" s="289"/>
      <c r="H81" s="289"/>
      <c r="I81" s="289"/>
      <c r="J81" s="287">
        <v>0</v>
      </c>
      <c r="K81" s="289"/>
      <c r="L81" s="289"/>
      <c r="M81" s="289"/>
      <c r="N81" s="289"/>
      <c r="O81" s="287">
        <v>0</v>
      </c>
      <c r="P81" s="289"/>
      <c r="Q81" s="289"/>
      <c r="R81" s="289"/>
      <c r="S81" s="289"/>
      <c r="T81" s="287">
        <v>0</v>
      </c>
      <c r="U81" s="289"/>
      <c r="V81" s="289"/>
      <c r="W81" s="289"/>
      <c r="X81" s="289"/>
      <c r="Y81" s="287">
        <v>0</v>
      </c>
      <c r="Z81" s="287">
        <v>0</v>
      </c>
      <c r="AA81" s="287">
        <v>0</v>
      </c>
      <c r="AB81" s="287">
        <v>0</v>
      </c>
      <c r="AC81" s="287">
        <v>0</v>
      </c>
      <c r="AD81" s="283">
        <v>93139</v>
      </c>
      <c r="AE81" s="288">
        <f t="shared" si="10"/>
        <v>93139</v>
      </c>
      <c r="AF81" s="289">
        <v>93232</v>
      </c>
      <c r="AG81" s="289">
        <v>89017</v>
      </c>
      <c r="AH81" s="289">
        <v>79783</v>
      </c>
      <c r="AI81" s="289">
        <v>86440</v>
      </c>
      <c r="AJ81" s="287">
        <f t="shared" si="11"/>
        <v>86440</v>
      </c>
      <c r="AK81" s="289">
        <v>86659</v>
      </c>
      <c r="AL81" s="289">
        <v>88172</v>
      </c>
      <c r="AM81" s="289">
        <v>80595</v>
      </c>
      <c r="AN81" s="289">
        <v>69231</v>
      </c>
      <c r="AO81" s="287">
        <v>69231</v>
      </c>
      <c r="AP81" s="289">
        <v>120088</v>
      </c>
      <c r="AQ81" s="289">
        <v>112762</v>
      </c>
      <c r="AR81" s="289">
        <v>440834</v>
      </c>
    </row>
    <row r="82" spans="2:44">
      <c r="B82" s="300"/>
      <c r="C82" s="300"/>
      <c r="D82" s="300"/>
      <c r="E82" s="178" t="s">
        <v>221</v>
      </c>
      <c r="F82" s="290">
        <f>SUM(F70:F79)</f>
        <v>807663.07900000003</v>
      </c>
      <c r="G82" s="290">
        <f>SUM(G70:G79)</f>
        <v>709358.09300000011</v>
      </c>
      <c r="H82" s="290">
        <f>SUM(H70:H79)</f>
        <v>1005183.9850000001</v>
      </c>
      <c r="I82" s="290">
        <f>SUM(I70:I79)</f>
        <v>776910.66999999993</v>
      </c>
      <c r="J82" s="155">
        <f>SUM(J70:J81)</f>
        <v>776910.66999999993</v>
      </c>
      <c r="K82" s="290">
        <f t="shared" ref="K82:S82" si="12">SUM(K70:K79)</f>
        <v>795075.21299999976</v>
      </c>
      <c r="L82" s="290">
        <f t="shared" si="12"/>
        <v>748722.58900000004</v>
      </c>
      <c r="M82" s="290">
        <f t="shared" si="12"/>
        <v>913518.28099999996</v>
      </c>
      <c r="N82" s="290">
        <f t="shared" si="12"/>
        <v>1127507.4610000001</v>
      </c>
      <c r="O82" s="155">
        <f t="shared" si="12"/>
        <v>1127507.4610000001</v>
      </c>
      <c r="P82" s="290">
        <f t="shared" si="12"/>
        <v>1186255.4749999999</v>
      </c>
      <c r="Q82" s="290">
        <f t="shared" si="12"/>
        <v>1076189.7620000001</v>
      </c>
      <c r="R82" s="290">
        <f t="shared" si="12"/>
        <v>1745133.8740000001</v>
      </c>
      <c r="S82" s="161">
        <f t="shared" si="12"/>
        <v>2124028.62</v>
      </c>
      <c r="T82" s="155">
        <v>2124028</v>
      </c>
      <c r="U82" s="290">
        <f>SUM(U70:U79)</f>
        <v>1719805.236</v>
      </c>
      <c r="V82" s="290">
        <f>SUM(V70:V79)</f>
        <v>2270851.7849999997</v>
      </c>
      <c r="W82" s="290">
        <f>SUM(W70:W79)</f>
        <v>1926672.1610000001</v>
      </c>
      <c r="X82" s="290">
        <f>SUM(X70:X79)</f>
        <v>1803116.929</v>
      </c>
      <c r="Y82" s="155">
        <f>SUM(Y70:Y79)</f>
        <v>1803116.1939999999</v>
      </c>
      <c r="Z82" s="290">
        <v>1764535</v>
      </c>
      <c r="AA82" s="290">
        <f>SUM(AA70:AA79)</f>
        <v>1495758.6840000001</v>
      </c>
      <c r="AB82" s="290">
        <f>SUM(AB70:AB79)</f>
        <v>1409859</v>
      </c>
      <c r="AC82" s="332">
        <f>SUM(AC70:AC79)</f>
        <v>1438442</v>
      </c>
      <c r="AD82" s="290">
        <f>SUM(AD70:AD81)</f>
        <v>1438442</v>
      </c>
      <c r="AE82" s="333">
        <f t="shared" si="10"/>
        <v>1438442</v>
      </c>
      <c r="AF82" s="290">
        <f>SUM(AF70:AF81)</f>
        <v>1410703</v>
      </c>
      <c r="AG82" s="290">
        <v>1289542</v>
      </c>
      <c r="AH82" s="290">
        <f>SUM(AH70:AH81)</f>
        <v>1451665</v>
      </c>
      <c r="AI82" s="290">
        <f>SUM(AI70:AI81)</f>
        <v>1333375</v>
      </c>
      <c r="AJ82" s="333">
        <f t="shared" si="11"/>
        <v>1333375</v>
      </c>
      <c r="AK82" s="290">
        <f>SUM(AK70:AK81)</f>
        <v>1506190</v>
      </c>
      <c r="AL82" s="290">
        <f>SUM(AL70:AL81)</f>
        <v>1481605</v>
      </c>
      <c r="AM82" s="290">
        <f>SUM(AM70:AM81)</f>
        <v>1425745</v>
      </c>
      <c r="AN82" s="290">
        <v>1372284</v>
      </c>
      <c r="AO82" s="333">
        <v>1372284</v>
      </c>
      <c r="AP82" s="290">
        <v>1456096</v>
      </c>
      <c r="AQ82" s="290">
        <v>1725080</v>
      </c>
      <c r="AR82" s="290">
        <v>1926178</v>
      </c>
    </row>
    <row r="83" spans="2:44">
      <c r="F83" s="289"/>
      <c r="G83" s="289"/>
      <c r="H83" s="289"/>
      <c r="I83" s="289"/>
      <c r="J83" s="287"/>
      <c r="K83" s="289"/>
      <c r="L83" s="289"/>
      <c r="M83" s="289"/>
      <c r="N83" s="289"/>
      <c r="O83" s="287"/>
      <c r="P83" s="289"/>
      <c r="Q83" s="289"/>
      <c r="R83" s="289"/>
      <c r="S83" s="159"/>
      <c r="T83" s="287"/>
      <c r="U83" s="289"/>
      <c r="V83" s="289"/>
      <c r="W83" s="289"/>
      <c r="X83" s="289"/>
      <c r="Y83" s="287"/>
      <c r="Z83" s="289"/>
      <c r="AA83" s="289"/>
      <c r="AB83" s="289"/>
      <c r="AC83" s="289"/>
      <c r="AD83" s="283"/>
      <c r="AE83" s="288"/>
      <c r="AF83" s="288"/>
      <c r="AG83" s="288"/>
      <c r="AH83" s="288"/>
      <c r="AI83" s="288"/>
      <c r="AJ83" s="288"/>
      <c r="AK83" s="288"/>
      <c r="AL83" s="288"/>
      <c r="AO83" s="288"/>
    </row>
    <row r="84" spans="2:44" ht="26.25" customHeight="1">
      <c r="B84" s="427" t="s">
        <v>81</v>
      </c>
      <c r="C84" s="427"/>
      <c r="D84" s="427"/>
      <c r="E84" s="317" t="s">
        <v>221</v>
      </c>
      <c r="F84" s="289">
        <v>11594.753000000001</v>
      </c>
      <c r="G84" s="289">
        <v>498954.49200000003</v>
      </c>
      <c r="H84" s="289">
        <v>728850.22199999995</v>
      </c>
      <c r="I84" s="289">
        <v>512223.82299999997</v>
      </c>
      <c r="J84" s="287">
        <v>512223.82299999997</v>
      </c>
      <c r="K84" s="289">
        <v>566224.147</v>
      </c>
      <c r="L84" s="289">
        <v>554751.67599999998</v>
      </c>
      <c r="M84" s="289">
        <v>583833.64800000004</v>
      </c>
      <c r="N84" s="289">
        <v>563884.28099999996</v>
      </c>
      <c r="O84" s="287">
        <v>563884.28099999996</v>
      </c>
      <c r="P84" s="289">
        <v>549368.32299999997</v>
      </c>
      <c r="Q84" s="289">
        <v>524473.73800000001</v>
      </c>
      <c r="R84" s="289">
        <v>565979.02800000005</v>
      </c>
      <c r="S84" s="289">
        <v>1928.662</v>
      </c>
      <c r="T84" s="287">
        <v>1928.662</v>
      </c>
      <c r="U84" s="289">
        <v>542093.277</v>
      </c>
      <c r="V84" s="289">
        <v>1632.3109999999999</v>
      </c>
      <c r="W84" s="289">
        <v>45670.256000000001</v>
      </c>
      <c r="X84" s="289">
        <v>5038.616</v>
      </c>
      <c r="Y84" s="287">
        <v>5038.616</v>
      </c>
      <c r="Z84" s="289">
        <v>0</v>
      </c>
      <c r="AA84" s="289">
        <v>0</v>
      </c>
      <c r="AB84" s="289">
        <v>0</v>
      </c>
      <c r="AC84" s="283"/>
      <c r="AD84" s="289">
        <v>0</v>
      </c>
      <c r="AE84" s="289">
        <f t="shared" si="10"/>
        <v>0</v>
      </c>
      <c r="AF84" s="289">
        <v>0</v>
      </c>
      <c r="AG84" s="289">
        <v>0</v>
      </c>
      <c r="AH84" s="289">
        <v>0</v>
      </c>
      <c r="AI84" s="289">
        <v>0</v>
      </c>
      <c r="AJ84" s="287">
        <v>0</v>
      </c>
      <c r="AK84" s="289">
        <v>0</v>
      </c>
      <c r="AL84" s="289">
        <v>4330</v>
      </c>
      <c r="AM84" s="289">
        <v>0</v>
      </c>
      <c r="AN84" s="289">
        <v>0</v>
      </c>
      <c r="AO84" s="289">
        <v>0</v>
      </c>
      <c r="AP84" s="289">
        <v>0</v>
      </c>
      <c r="AQ84" s="289">
        <v>0</v>
      </c>
      <c r="AR84" s="289">
        <v>0</v>
      </c>
    </row>
    <row r="85" spans="2:44">
      <c r="B85" s="30" t="s">
        <v>82</v>
      </c>
      <c r="C85" s="300"/>
      <c r="D85" s="300"/>
      <c r="E85" s="178" t="s">
        <v>221</v>
      </c>
      <c r="F85" s="290">
        <f t="shared" ref="F85:S85" si="13">SUM(F67,F82,F84)</f>
        <v>4140774.2840000005</v>
      </c>
      <c r="G85" s="290">
        <f t="shared" si="13"/>
        <v>4140788.219000001</v>
      </c>
      <c r="H85" s="290">
        <f t="shared" si="13"/>
        <v>5774174.3700000001</v>
      </c>
      <c r="I85" s="290">
        <f t="shared" si="13"/>
        <v>4619479.8609999996</v>
      </c>
      <c r="J85" s="155">
        <f t="shared" si="13"/>
        <v>4619479.8609999996</v>
      </c>
      <c r="K85" s="290">
        <f t="shared" si="13"/>
        <v>4687942.1729999986</v>
      </c>
      <c r="L85" s="290">
        <f t="shared" si="13"/>
        <v>5580056.1249999991</v>
      </c>
      <c r="M85" s="290">
        <f t="shared" si="13"/>
        <v>5556008.5469999993</v>
      </c>
      <c r="N85" s="290">
        <f t="shared" si="13"/>
        <v>5604806.3550000004</v>
      </c>
      <c r="O85" s="155">
        <f t="shared" si="13"/>
        <v>5604806.3550000004</v>
      </c>
      <c r="P85" s="290">
        <f t="shared" si="13"/>
        <v>5373702.4819999989</v>
      </c>
      <c r="Q85" s="290">
        <f t="shared" si="13"/>
        <v>6205937.8670000006</v>
      </c>
      <c r="R85" s="290">
        <f t="shared" si="13"/>
        <v>6821468.6519999998</v>
      </c>
      <c r="S85" s="161">
        <f t="shared" si="13"/>
        <v>6766353.3430000003</v>
      </c>
      <c r="T85" s="155">
        <f>SUM(T67,T82,T84)+1</f>
        <v>6766353.2469999995</v>
      </c>
      <c r="U85" s="290">
        <f>SUM(U67,U82,U84)</f>
        <v>6594017.3889999995</v>
      </c>
      <c r="V85" s="290">
        <f>SUM(V67,V82,V84)</f>
        <v>7152821.1749999998</v>
      </c>
      <c r="W85" s="290">
        <f>SUM(W67,W82,W84)</f>
        <v>6855231.4690000005</v>
      </c>
      <c r="X85" s="290">
        <f>SUM(X67,X82,X84)</f>
        <v>6872211.2530000005</v>
      </c>
      <c r="Y85" s="155">
        <f>SUM(Y67,Y82,Y84)</f>
        <v>6872210.8100000005</v>
      </c>
      <c r="Z85" s="290">
        <v>6609018</v>
      </c>
      <c r="AA85" s="290">
        <f>AA82+AA67+AA84</f>
        <v>6209515.6840000004</v>
      </c>
      <c r="AB85" s="290">
        <f>AB82+AB67+AB84</f>
        <v>6008915</v>
      </c>
      <c r="AC85" s="332">
        <f>SUM(AC67,AC82,AC84)</f>
        <v>5885259</v>
      </c>
      <c r="AD85" s="332">
        <f>SUM(AD67,AD82,AD84)</f>
        <v>5885259</v>
      </c>
      <c r="AE85" s="333">
        <f t="shared" si="10"/>
        <v>5885259</v>
      </c>
      <c r="AF85" s="290">
        <f>AF82+AF67</f>
        <v>6480172</v>
      </c>
      <c r="AG85" s="290">
        <v>5750860</v>
      </c>
      <c r="AH85" s="290">
        <v>6159504</v>
      </c>
      <c r="AI85" s="332">
        <f>SUM(AI67,AI82,AI84)</f>
        <v>6016608</v>
      </c>
      <c r="AJ85" s="333">
        <f>AI85</f>
        <v>6016608</v>
      </c>
      <c r="AK85" s="290">
        <v>6174379</v>
      </c>
      <c r="AL85" s="290">
        <v>6161566</v>
      </c>
      <c r="AM85" s="290">
        <v>6056723</v>
      </c>
      <c r="AN85" s="290">
        <v>5493580</v>
      </c>
      <c r="AO85" s="333">
        <v>5493580</v>
      </c>
      <c r="AP85" s="290">
        <v>5922956</v>
      </c>
      <c r="AQ85" s="290">
        <v>6284129</v>
      </c>
      <c r="AR85" s="290">
        <v>7212427</v>
      </c>
    </row>
    <row r="86" spans="2:44">
      <c r="B86" s="30" t="s">
        <v>83</v>
      </c>
      <c r="C86" s="300"/>
      <c r="D86" s="300"/>
      <c r="E86" s="178" t="s">
        <v>221</v>
      </c>
      <c r="F86" s="290">
        <f t="shared" ref="F86:W86" si="14">SUM(F54,F85)</f>
        <v>8579827.9350000005</v>
      </c>
      <c r="G86" s="290">
        <f t="shared" si="14"/>
        <v>8748097.3610000014</v>
      </c>
      <c r="H86" s="290">
        <f t="shared" si="14"/>
        <v>11122820.243000001</v>
      </c>
      <c r="I86" s="290">
        <f t="shared" si="14"/>
        <v>10709657.658</v>
      </c>
      <c r="J86" s="155">
        <f t="shared" si="14"/>
        <v>10709657.658</v>
      </c>
      <c r="K86" s="290">
        <f t="shared" si="14"/>
        <v>10845121.187999997</v>
      </c>
      <c r="L86" s="290">
        <f t="shared" si="14"/>
        <v>11742326.267999999</v>
      </c>
      <c r="M86" s="290">
        <f t="shared" si="14"/>
        <v>11737571.711999999</v>
      </c>
      <c r="N86" s="290">
        <f t="shared" si="14"/>
        <v>11883077.27</v>
      </c>
      <c r="O86" s="155">
        <f t="shared" si="14"/>
        <v>11883077.27</v>
      </c>
      <c r="P86" s="290">
        <f t="shared" si="14"/>
        <v>11622116.668999998</v>
      </c>
      <c r="Q86" s="290">
        <f t="shared" si="14"/>
        <v>12590653.600000001</v>
      </c>
      <c r="R86" s="290">
        <f t="shared" si="14"/>
        <v>13492041.515999999</v>
      </c>
      <c r="S86" s="161">
        <f t="shared" si="14"/>
        <v>13549958.201000001</v>
      </c>
      <c r="T86" s="155">
        <f t="shared" si="14"/>
        <v>13549958.105</v>
      </c>
      <c r="U86" s="290">
        <f t="shared" si="14"/>
        <v>12688112.464000002</v>
      </c>
      <c r="V86" s="290">
        <f t="shared" si="14"/>
        <v>13599704.340999998</v>
      </c>
      <c r="W86" s="290">
        <f t="shared" si="14"/>
        <v>13793534.265000001</v>
      </c>
      <c r="X86" s="290">
        <v>14015281</v>
      </c>
      <c r="Y86" s="155">
        <v>14015280</v>
      </c>
      <c r="Z86" s="290">
        <v>14010343</v>
      </c>
      <c r="AA86" s="290">
        <f>AA85+AA54</f>
        <v>13880886.01</v>
      </c>
      <c r="AB86" s="290">
        <f>AB85+AB54</f>
        <v>13920546.876</v>
      </c>
      <c r="AC86" s="332">
        <f>SUM(AC54,AC85)</f>
        <v>14081915</v>
      </c>
      <c r="AD86" s="332">
        <f t="shared" ref="AD86" si="15">SUM(AD54,AD85)</f>
        <v>14081915</v>
      </c>
      <c r="AE86" s="333">
        <f t="shared" si="10"/>
        <v>14081915</v>
      </c>
      <c r="AF86" s="290">
        <f>AF85+AF54</f>
        <v>15376532</v>
      </c>
      <c r="AG86" s="290">
        <v>14068546</v>
      </c>
      <c r="AH86" s="290">
        <v>14865563</v>
      </c>
      <c r="AI86" s="332">
        <f>SUM(AI54,AI85)</f>
        <v>14653287</v>
      </c>
      <c r="AJ86" s="333">
        <f>AI86</f>
        <v>14653287</v>
      </c>
      <c r="AK86" s="290">
        <v>15136532</v>
      </c>
      <c r="AL86" s="290">
        <v>15461593</v>
      </c>
      <c r="AM86" s="290">
        <v>15631238</v>
      </c>
      <c r="AN86" s="290">
        <v>13652261</v>
      </c>
      <c r="AO86" s="333">
        <v>13652261</v>
      </c>
      <c r="AP86" s="290">
        <v>14735779</v>
      </c>
      <c r="AQ86" s="290">
        <v>15210388</v>
      </c>
      <c r="AR86" s="290">
        <v>17079319</v>
      </c>
    </row>
    <row r="87" spans="2:44">
      <c r="J87" s="152"/>
      <c r="K87" s="32"/>
      <c r="L87" s="32"/>
      <c r="M87" s="32"/>
      <c r="N87" s="32"/>
      <c r="O87" s="152"/>
      <c r="P87" s="32"/>
      <c r="Q87" s="32"/>
      <c r="R87" s="32"/>
      <c r="S87" s="32"/>
      <c r="T87" s="152"/>
      <c r="W87" s="292" t="s">
        <v>226</v>
      </c>
    </row>
  </sheetData>
  <mergeCells count="1">
    <mergeCell ref="B84:D84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2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68"/>
      <c r="B1" s="14"/>
      <c r="C1" s="15"/>
      <c r="D1" s="15"/>
      <c r="E1" s="15"/>
      <c r="F1" s="85" t="s">
        <v>185</v>
      </c>
      <c r="G1" s="85" t="s">
        <v>186</v>
      </c>
      <c r="H1" s="85" t="s">
        <v>187</v>
      </c>
      <c r="I1" s="85" t="s">
        <v>188</v>
      </c>
      <c r="J1" s="86">
        <v>2015</v>
      </c>
      <c r="K1" s="85" t="s">
        <v>189</v>
      </c>
      <c r="L1" s="85" t="s">
        <v>190</v>
      </c>
      <c r="M1" s="85" t="s">
        <v>191</v>
      </c>
      <c r="N1" s="85" t="s">
        <v>192</v>
      </c>
      <c r="O1" s="86">
        <v>2016</v>
      </c>
      <c r="P1" s="85" t="s">
        <v>193</v>
      </c>
      <c r="Q1" s="85" t="s">
        <v>194</v>
      </c>
      <c r="R1" s="85" t="s">
        <v>195</v>
      </c>
      <c r="S1" s="85" t="s">
        <v>196</v>
      </c>
      <c r="T1" s="86">
        <v>2017</v>
      </c>
      <c r="U1" s="86">
        <v>2017</v>
      </c>
      <c r="V1" s="85" t="s">
        <v>225</v>
      </c>
      <c r="W1" s="85" t="s">
        <v>213</v>
      </c>
      <c r="X1" s="85" t="s">
        <v>214</v>
      </c>
      <c r="Y1" s="85" t="s">
        <v>217</v>
      </c>
      <c r="Z1" s="86">
        <v>2018</v>
      </c>
      <c r="AA1" s="85" t="s">
        <v>220</v>
      </c>
      <c r="AB1" s="85" t="s">
        <v>228</v>
      </c>
      <c r="AC1" s="85" t="s">
        <v>240</v>
      </c>
    </row>
    <row r="2" spans="1:30" ht="12.75">
      <c r="B2" s="4" t="s">
        <v>38</v>
      </c>
      <c r="E2" s="89" t="s">
        <v>229</v>
      </c>
      <c r="F2" s="83">
        <v>53.93634920634922</v>
      </c>
      <c r="G2" s="83">
        <v>61.875</v>
      </c>
      <c r="H2" s="83">
        <v>50.434999999999995</v>
      </c>
      <c r="I2" s="83">
        <v>43.764296875000021</v>
      </c>
      <c r="J2" s="106">
        <v>52.37003937007875</v>
      </c>
      <c r="K2" s="83">
        <v>33.939193548387088</v>
      </c>
      <c r="L2" s="83">
        <v>45.5886507936508</v>
      </c>
      <c r="M2" s="83">
        <v>45.858923076923098</v>
      </c>
      <c r="N2" s="83">
        <v>49.326984126984122</v>
      </c>
      <c r="O2" s="106">
        <v>43.734169960474318</v>
      </c>
      <c r="P2" s="83">
        <v>53.692187500000017</v>
      </c>
      <c r="Q2" s="83">
        <v>49.641393442622963</v>
      </c>
      <c r="R2" s="83">
        <v>52.077187499999994</v>
      </c>
      <c r="S2" s="83">
        <v>61.256825396825377</v>
      </c>
      <c r="T2" s="106">
        <v>54.192638888888901</v>
      </c>
      <c r="U2" s="106">
        <v>54.192638888888901</v>
      </c>
      <c r="V2" s="83">
        <v>66.819841269841262</v>
      </c>
      <c r="W2" s="83">
        <v>74.393306451612901</v>
      </c>
      <c r="X2" s="83">
        <v>75.162343750000005</v>
      </c>
      <c r="Y2" s="83">
        <v>68.87</v>
      </c>
      <c r="Z2" s="106">
        <v>71.31</v>
      </c>
      <c r="AA2" s="336">
        <v>63.13</v>
      </c>
      <c r="AB2" s="188">
        <v>68.861229508196715</v>
      </c>
      <c r="AC2" s="314">
        <v>67.915687830687858</v>
      </c>
    </row>
    <row r="3" spans="1:30" ht="12.75">
      <c r="B3" s="16" t="s">
        <v>215</v>
      </c>
      <c r="C3" s="16"/>
      <c r="D3" s="16"/>
      <c r="E3" s="89" t="s">
        <v>230</v>
      </c>
      <c r="F3" s="83">
        <v>184.57788888888882</v>
      </c>
      <c r="G3" s="83">
        <v>185.86153846153843</v>
      </c>
      <c r="H3" s="83">
        <v>216.91630434782604</v>
      </c>
      <c r="I3" s="83">
        <v>300.43565217391313</v>
      </c>
      <c r="J3" s="106">
        <v>222.25147945205487</v>
      </c>
      <c r="K3" s="83">
        <v>355.11813186813185</v>
      </c>
      <c r="L3" s="83">
        <v>335.57999999999993</v>
      </c>
      <c r="M3" s="83">
        <v>341.33826086956515</v>
      </c>
      <c r="N3" s="83">
        <v>335.07271739130442</v>
      </c>
      <c r="O3" s="106">
        <v>341.75775956284201</v>
      </c>
      <c r="P3" s="83">
        <v>322.5292222222223</v>
      </c>
      <c r="Q3" s="83">
        <v>315.00670329670334</v>
      </c>
      <c r="R3" s="83">
        <v>332.17956521739148</v>
      </c>
      <c r="S3" s="83">
        <v>334.4015217391306</v>
      </c>
      <c r="T3" s="106">
        <v>326.07863013698676</v>
      </c>
      <c r="U3" s="106">
        <v>326.07863013698676</v>
      </c>
      <c r="V3" s="83">
        <v>323.30644444444448</v>
      </c>
      <c r="W3" s="83">
        <v>329.62934065934064</v>
      </c>
      <c r="X3" s="83">
        <v>355.89945652173907</v>
      </c>
      <c r="Y3" s="83">
        <v>369.83</v>
      </c>
      <c r="Z3" s="106">
        <v>344.71</v>
      </c>
      <c r="AA3" s="314">
        <v>378.04</v>
      </c>
      <c r="AB3" s="339">
        <v>379.14</v>
      </c>
      <c r="AC3" s="339">
        <v>424.70391941391995</v>
      </c>
    </row>
    <row r="4" spans="1:30" ht="12.75">
      <c r="B4" s="17" t="s">
        <v>216</v>
      </c>
      <c r="C4" s="18"/>
      <c r="D4" s="18"/>
      <c r="E4" s="99" t="s">
        <v>230</v>
      </c>
      <c r="F4" s="84">
        <v>185.65</v>
      </c>
      <c r="G4" s="84">
        <v>186.2</v>
      </c>
      <c r="H4" s="84">
        <v>270.39999999999998</v>
      </c>
      <c r="I4" s="84">
        <v>339.47</v>
      </c>
      <c r="J4" s="107">
        <v>339.47</v>
      </c>
      <c r="K4" s="84">
        <v>343.06</v>
      </c>
      <c r="L4" s="84">
        <v>338.87</v>
      </c>
      <c r="M4" s="84">
        <v>334.93</v>
      </c>
      <c r="N4" s="84">
        <v>333.29</v>
      </c>
      <c r="O4" s="107">
        <v>333.29</v>
      </c>
      <c r="P4" s="84">
        <v>314.79000000000002</v>
      </c>
      <c r="Q4" s="84">
        <v>321.45999999999998</v>
      </c>
      <c r="R4" s="84">
        <v>341.19</v>
      </c>
      <c r="S4" s="84">
        <v>332.33</v>
      </c>
      <c r="T4" s="107">
        <v>332.33</v>
      </c>
      <c r="U4" s="107">
        <v>332.33</v>
      </c>
      <c r="V4" s="84">
        <v>318.31</v>
      </c>
      <c r="W4" s="84">
        <v>341.08</v>
      </c>
      <c r="X4" s="84">
        <v>363.07</v>
      </c>
      <c r="Y4" s="84">
        <v>384.2</v>
      </c>
      <c r="Z4" s="107">
        <v>384.2</v>
      </c>
      <c r="AA4" s="315">
        <v>380.04</v>
      </c>
      <c r="AB4" s="315">
        <v>380.53</v>
      </c>
      <c r="AC4" s="315">
        <v>425.7</v>
      </c>
    </row>
    <row r="7" spans="1:30" ht="18.75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5" t="s">
        <v>185</v>
      </c>
      <c r="G10" s="85" t="s">
        <v>186</v>
      </c>
      <c r="H10" s="85" t="s">
        <v>187</v>
      </c>
      <c r="I10" s="85" t="s">
        <v>188</v>
      </c>
      <c r="J10" s="86">
        <v>2015</v>
      </c>
      <c r="K10" s="85" t="s">
        <v>189</v>
      </c>
      <c r="L10" s="85" t="s">
        <v>190</v>
      </c>
      <c r="M10" s="85" t="s">
        <v>191</v>
      </c>
      <c r="N10" s="85" t="s">
        <v>192</v>
      </c>
      <c r="O10" s="86">
        <v>2016</v>
      </c>
      <c r="P10" s="85" t="s">
        <v>193</v>
      </c>
      <c r="Q10" s="85" t="s">
        <v>194</v>
      </c>
      <c r="R10" s="85" t="s">
        <v>195</v>
      </c>
      <c r="S10" s="85" t="s">
        <v>196</v>
      </c>
      <c r="T10" s="86">
        <v>2017</v>
      </c>
      <c r="U10" s="86">
        <v>2017</v>
      </c>
      <c r="V10" s="85" t="s">
        <v>225</v>
      </c>
      <c r="W10" s="85" t="s">
        <v>213</v>
      </c>
      <c r="X10" s="85" t="s">
        <v>214</v>
      </c>
      <c r="Y10" s="85" t="s">
        <v>217</v>
      </c>
      <c r="Z10" s="86">
        <v>2018</v>
      </c>
      <c r="AA10" s="85" t="s">
        <v>220</v>
      </c>
      <c r="AB10" s="85" t="s">
        <v>228</v>
      </c>
      <c r="AC10" s="85" t="s">
        <v>240</v>
      </c>
    </row>
    <row r="11" spans="1:30" s="27" customFormat="1" ht="12.75">
      <c r="A11" s="4"/>
      <c r="B11" s="22" t="s">
        <v>85</v>
      </c>
      <c r="C11" s="4"/>
      <c r="D11" s="4"/>
      <c r="E11" s="5" t="s">
        <v>221</v>
      </c>
      <c r="F11" s="36">
        <v>227817279</v>
      </c>
      <c r="G11" s="36">
        <v>288088605</v>
      </c>
      <c r="H11" s="36">
        <v>286140137</v>
      </c>
      <c r="I11" s="36"/>
      <c r="J11" s="199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199">
        <v>1857435.3559999999</v>
      </c>
      <c r="P11" s="206">
        <v>591899.88899999997</v>
      </c>
      <c r="Q11" s="206">
        <v>1006649.474</v>
      </c>
      <c r="R11" s="206">
        <v>571716.62100000004</v>
      </c>
      <c r="S11" s="206">
        <v>0</v>
      </c>
      <c r="T11" s="199">
        <v>2458835.09</v>
      </c>
      <c r="U11" s="203">
        <v>4793762.54</v>
      </c>
      <c r="V11" s="207">
        <v>1464351</v>
      </c>
      <c r="W11" s="207">
        <v>1891909.135</v>
      </c>
      <c r="X11" s="207">
        <v>1860262.8489999999</v>
      </c>
      <c r="Y11" s="206">
        <v>0</v>
      </c>
      <c r="Z11" s="203">
        <v>6988964.2960000001</v>
      </c>
      <c r="AA11" s="207">
        <v>1765271</v>
      </c>
      <c r="AB11" s="207">
        <v>1637309</v>
      </c>
      <c r="AC11" s="207">
        <v>1725371</v>
      </c>
      <c r="AD11" s="4"/>
    </row>
    <row r="12" spans="1:30" s="27" customFormat="1" ht="12.75">
      <c r="A12" s="4"/>
      <c r="B12" s="22" t="s">
        <v>86</v>
      </c>
      <c r="C12" s="4"/>
      <c r="D12" s="4"/>
      <c r="E12" s="5" t="s">
        <v>221</v>
      </c>
      <c r="F12" s="36">
        <v>-257325255</v>
      </c>
      <c r="G12" s="36">
        <v>-256455532</v>
      </c>
      <c r="H12" s="36">
        <v>-260018312</v>
      </c>
      <c r="I12" s="36"/>
      <c r="J12" s="199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199">
        <v>-1561746.0190000001</v>
      </c>
      <c r="P12" s="206">
        <v>-509959.1</v>
      </c>
      <c r="Q12" s="206">
        <v>-746883.37199999997</v>
      </c>
      <c r="R12" s="206">
        <v>-633416.13399999996</v>
      </c>
      <c r="S12" s="206">
        <v>0</v>
      </c>
      <c r="T12" s="199">
        <v>-2379902.8709999998</v>
      </c>
      <c r="U12" s="203">
        <v>-3704457</v>
      </c>
      <c r="V12" s="207">
        <v>-1126404</v>
      </c>
      <c r="W12" s="207">
        <v>-1488119.8940000001</v>
      </c>
      <c r="X12" s="207">
        <v>-1363059.466</v>
      </c>
      <c r="Y12" s="206">
        <v>0</v>
      </c>
      <c r="Z12" s="203">
        <v>-5353492.4610000001</v>
      </c>
      <c r="AA12" s="207">
        <v>-1351183</v>
      </c>
      <c r="AB12" s="207">
        <v>-1160396</v>
      </c>
      <c r="AC12" s="207">
        <v>-1325745</v>
      </c>
    </row>
    <row r="13" spans="1:30" s="27" customFormat="1" ht="12.75">
      <c r="A13" s="4"/>
      <c r="B13" s="38" t="s">
        <v>87</v>
      </c>
      <c r="C13" s="29"/>
      <c r="D13" s="29"/>
      <c r="E13" s="190" t="s">
        <v>221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00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00">
        <f t="shared" si="0"/>
        <v>295689.33699999982</v>
      </c>
      <c r="P13" s="208">
        <f>SUM(P11:P12)</f>
        <v>81940.78899999999</v>
      </c>
      <c r="Q13" s="209">
        <f t="shared" si="0"/>
        <v>259766.10200000007</v>
      </c>
      <c r="R13" s="208">
        <f t="shared" si="0"/>
        <v>-61699.512999999919</v>
      </c>
      <c r="S13" s="208">
        <f t="shared" si="0"/>
        <v>0</v>
      </c>
      <c r="T13" s="200">
        <f t="shared" ref="T13:AC13" si="1">SUM(T11:T12)</f>
        <v>78932.219000000041</v>
      </c>
      <c r="U13" s="200">
        <f t="shared" si="1"/>
        <v>1089305.54</v>
      </c>
      <c r="V13" s="208">
        <f t="shared" si="1"/>
        <v>337947</v>
      </c>
      <c r="W13" s="208">
        <f t="shared" si="1"/>
        <v>403789.24099999992</v>
      </c>
      <c r="X13" s="208">
        <f t="shared" si="1"/>
        <v>497203.38299999991</v>
      </c>
      <c r="Y13" s="208">
        <f t="shared" si="1"/>
        <v>0</v>
      </c>
      <c r="Z13" s="200">
        <f t="shared" si="1"/>
        <v>1635471.835</v>
      </c>
      <c r="AA13" s="208">
        <f t="shared" si="1"/>
        <v>414088</v>
      </c>
      <c r="AB13" s="208">
        <f t="shared" si="1"/>
        <v>476913</v>
      </c>
      <c r="AC13" s="208">
        <f t="shared" si="1"/>
        <v>399626</v>
      </c>
    </row>
    <row r="14" spans="1:30" s="27" customFormat="1" ht="12.75">
      <c r="A14" s="4"/>
      <c r="B14" s="40"/>
      <c r="C14" s="16"/>
      <c r="D14" s="16"/>
      <c r="E14" s="191"/>
      <c r="F14" s="41"/>
      <c r="G14" s="41"/>
      <c r="H14" s="41"/>
      <c r="I14" s="41"/>
      <c r="J14" s="201"/>
      <c r="K14" s="41"/>
      <c r="L14" s="41"/>
      <c r="M14" s="41"/>
      <c r="N14" s="41"/>
      <c r="O14" s="201"/>
      <c r="P14" s="210"/>
      <c r="Q14" s="211"/>
      <c r="R14" s="210"/>
      <c r="S14" s="210"/>
      <c r="T14" s="201"/>
      <c r="U14" s="201"/>
      <c r="V14" s="210"/>
      <c r="W14" s="210"/>
      <c r="X14" s="210"/>
      <c r="Y14" s="210"/>
      <c r="Z14" s="201"/>
      <c r="AA14" s="207"/>
      <c r="AB14" s="207"/>
      <c r="AC14" s="207"/>
    </row>
    <row r="15" spans="1:30" s="42" customFormat="1" ht="12.75">
      <c r="A15" s="16"/>
      <c r="B15" s="19" t="s">
        <v>88</v>
      </c>
      <c r="C15" s="16"/>
      <c r="D15" s="16"/>
      <c r="E15" s="191" t="s">
        <v>221</v>
      </c>
      <c r="F15" s="41">
        <v>-34049791</v>
      </c>
      <c r="G15" s="41">
        <v>-30859848</v>
      </c>
      <c r="H15" s="41">
        <v>-40978554</v>
      </c>
      <c r="I15" s="41"/>
      <c r="J15" s="199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199">
        <v>-117675.164</v>
      </c>
      <c r="P15" s="206">
        <v>-22904.337</v>
      </c>
      <c r="Q15" s="206">
        <v>-21598.901999999998</v>
      </c>
      <c r="R15" s="206">
        <v>-31148.142</v>
      </c>
      <c r="S15" s="206">
        <v>0</v>
      </c>
      <c r="T15" s="199">
        <v>-152011.31899999999</v>
      </c>
      <c r="U15" s="203">
        <v>-200433.90400000001</v>
      </c>
      <c r="V15" s="207">
        <v>-43344</v>
      </c>
      <c r="W15" s="207">
        <v>-65133.402999999998</v>
      </c>
      <c r="X15" s="207">
        <v>-67583.391000000003</v>
      </c>
      <c r="Y15" s="206">
        <v>0</v>
      </c>
      <c r="Z15" s="203">
        <v>-247127.56200000001</v>
      </c>
      <c r="AA15" s="207">
        <v>-40660</v>
      </c>
      <c r="AB15" s="207">
        <v>-70040</v>
      </c>
      <c r="AC15" s="207">
        <v>-46440</v>
      </c>
      <c r="AD15" s="27"/>
    </row>
    <row r="16" spans="1:30" s="27" customFormat="1" ht="12.75">
      <c r="A16" s="4"/>
      <c r="B16" s="22" t="s">
        <v>89</v>
      </c>
      <c r="C16" s="4"/>
      <c r="D16" s="4"/>
      <c r="E16" s="5" t="s">
        <v>221</v>
      </c>
      <c r="F16" s="36">
        <v>-55251852</v>
      </c>
      <c r="G16" s="36">
        <v>-37952373</v>
      </c>
      <c r="H16" s="36">
        <v>-39547705</v>
      </c>
      <c r="I16" s="36"/>
      <c r="J16" s="199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199">
        <v>-198473.08300000001</v>
      </c>
      <c r="P16" s="206">
        <v>-67333.645999999993</v>
      </c>
      <c r="Q16" s="206">
        <v>-83716.047999999995</v>
      </c>
      <c r="R16" s="206">
        <v>-68649.606</v>
      </c>
      <c r="S16" s="206">
        <v>0</v>
      </c>
      <c r="T16" s="199">
        <v>-288527.27</v>
      </c>
      <c r="U16" s="203">
        <v>-440568</v>
      </c>
      <c r="V16" s="207">
        <v>-148083</v>
      </c>
      <c r="W16" s="207">
        <v>-155841.70800000001</v>
      </c>
      <c r="X16" s="207">
        <v>-177757.31</v>
      </c>
      <c r="Y16" s="206">
        <v>0</v>
      </c>
      <c r="Z16" s="203">
        <v>-659447.12800000003</v>
      </c>
      <c r="AA16" s="207">
        <v>-186973</v>
      </c>
      <c r="AB16" s="207">
        <v>-171150</v>
      </c>
      <c r="AC16" s="207">
        <v>-166625</v>
      </c>
      <c r="AD16" s="42"/>
    </row>
    <row r="17" spans="1:30" s="27" customFormat="1" ht="27" customHeight="1">
      <c r="A17" s="4"/>
      <c r="B17" s="428" t="s">
        <v>247</v>
      </c>
      <c r="C17" s="428"/>
      <c r="D17" s="428"/>
      <c r="E17" s="5" t="s">
        <v>221</v>
      </c>
      <c r="F17" s="36">
        <v>-237682</v>
      </c>
      <c r="G17" s="36">
        <v>-128048</v>
      </c>
      <c r="H17" s="36">
        <v>-53022</v>
      </c>
      <c r="I17" s="36"/>
      <c r="J17" s="356">
        <v>-67125.847999999998</v>
      </c>
      <c r="K17" s="357">
        <v>-1371.665</v>
      </c>
      <c r="L17" s="357">
        <v>-540.48800000000006</v>
      </c>
      <c r="M17" s="357">
        <v>-4275.2269999999999</v>
      </c>
      <c r="N17" s="357">
        <v>0</v>
      </c>
      <c r="O17" s="356">
        <v>-3282.6790000000001</v>
      </c>
      <c r="P17" s="358">
        <v>-141.767</v>
      </c>
      <c r="Q17" s="358">
        <v>-2829.81</v>
      </c>
      <c r="R17" s="358">
        <v>-1891.5809999999999</v>
      </c>
      <c r="S17" s="358">
        <v>0</v>
      </c>
      <c r="T17" s="356">
        <v>-25641.552</v>
      </c>
      <c r="U17" s="356">
        <v>-24659.554</v>
      </c>
      <c r="V17" s="358">
        <v>-934</v>
      </c>
      <c r="W17" s="358">
        <v>-39312.851000000002</v>
      </c>
      <c r="X17" s="358">
        <v>-1860.3050000000001</v>
      </c>
      <c r="Y17" s="358">
        <v>0</v>
      </c>
      <c r="Z17" s="356">
        <v>-165522.25899999999</v>
      </c>
      <c r="AA17" s="358">
        <v>-368</v>
      </c>
      <c r="AB17" s="358">
        <v>-24872</v>
      </c>
      <c r="AC17" s="358">
        <v>-124570</v>
      </c>
    </row>
    <row r="18" spans="1:30" s="27" customFormat="1" ht="12.75">
      <c r="A18" s="4"/>
      <c r="B18" s="22" t="s">
        <v>90</v>
      </c>
      <c r="C18" s="4"/>
      <c r="D18" s="4"/>
      <c r="E18" s="5" t="s">
        <v>221</v>
      </c>
      <c r="F18" s="36">
        <v>0</v>
      </c>
      <c r="G18" s="36">
        <v>0</v>
      </c>
      <c r="H18" s="36">
        <v>0</v>
      </c>
      <c r="I18" s="36"/>
      <c r="J18" s="199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199">
        <v>0</v>
      </c>
      <c r="P18" s="206">
        <v>0</v>
      </c>
      <c r="Q18" s="206">
        <v>0</v>
      </c>
      <c r="R18" s="206">
        <v>0</v>
      </c>
      <c r="S18" s="206">
        <v>0</v>
      </c>
      <c r="T18" s="199">
        <v>0</v>
      </c>
      <c r="U18" s="203">
        <v>0</v>
      </c>
      <c r="V18" s="207">
        <v>0</v>
      </c>
      <c r="W18" s="207">
        <v>0</v>
      </c>
      <c r="X18" s="207">
        <v>0</v>
      </c>
      <c r="Y18" s="206">
        <v>0</v>
      </c>
      <c r="Z18" s="203">
        <v>0</v>
      </c>
      <c r="AA18" s="207">
        <v>0</v>
      </c>
      <c r="AB18" s="207">
        <v>0</v>
      </c>
      <c r="AC18" s="207">
        <v>0</v>
      </c>
    </row>
    <row r="19" spans="1:30" s="27" customFormat="1" ht="12.6" customHeight="1">
      <c r="A19" s="4"/>
      <c r="B19" s="429" t="s">
        <v>91</v>
      </c>
      <c r="C19" s="429"/>
      <c r="D19" s="429"/>
      <c r="E19" s="352" t="s">
        <v>221</v>
      </c>
      <c r="F19" s="36">
        <v>-308682</v>
      </c>
      <c r="G19" s="36">
        <v>-2411376</v>
      </c>
      <c r="H19" s="36">
        <v>-1047706</v>
      </c>
      <c r="I19" s="36"/>
      <c r="J19" s="353">
        <v>-3580.0920000000001</v>
      </c>
      <c r="K19" s="354">
        <v>-399.58699999999999</v>
      </c>
      <c r="L19" s="354">
        <v>-4966.6859999999997</v>
      </c>
      <c r="M19" s="354">
        <v>38.963000000000001</v>
      </c>
      <c r="N19" s="354">
        <v>0</v>
      </c>
      <c r="O19" s="353">
        <v>-5620.8310000000001</v>
      </c>
      <c r="P19" s="355">
        <v>-343.48500000000001</v>
      </c>
      <c r="Q19" s="355">
        <v>-677.03700000000003</v>
      </c>
      <c r="R19" s="355">
        <v>-486.83699999999999</v>
      </c>
      <c r="S19" s="355">
        <v>0</v>
      </c>
      <c r="T19" s="353">
        <v>-3814.8670000000002</v>
      </c>
      <c r="U19" s="353">
        <v>-3815</v>
      </c>
      <c r="V19" s="355">
        <v>-2698</v>
      </c>
      <c r="W19" s="355">
        <v>1234.556</v>
      </c>
      <c r="X19" s="355">
        <v>-625.67899999999997</v>
      </c>
      <c r="Y19" s="355">
        <v>0</v>
      </c>
      <c r="Z19" s="353">
        <v>-3516.8939999999998</v>
      </c>
      <c r="AA19" s="355">
        <v>-266</v>
      </c>
      <c r="AB19" s="355">
        <v>-370</v>
      </c>
      <c r="AC19" s="355">
        <v>-5357</v>
      </c>
    </row>
    <row r="20" spans="1:30" s="27" customFormat="1" ht="12.75">
      <c r="A20" s="4"/>
      <c r="B20" s="22" t="s">
        <v>92</v>
      </c>
      <c r="C20" s="4"/>
      <c r="D20" s="4"/>
      <c r="E20" s="5" t="s">
        <v>221</v>
      </c>
      <c r="F20" s="36">
        <v>4097230</v>
      </c>
      <c r="G20" s="36">
        <v>1006184</v>
      </c>
      <c r="H20" s="36">
        <v>7643583</v>
      </c>
      <c r="I20" s="36"/>
      <c r="J20" s="199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199">
        <v>19429.68</v>
      </c>
      <c r="P20" s="206">
        <v>3217.567</v>
      </c>
      <c r="Q20" s="206">
        <v>4738.4520000000002</v>
      </c>
      <c r="R20" s="206">
        <v>6970.12</v>
      </c>
      <c r="S20" s="206">
        <v>0</v>
      </c>
      <c r="T20" s="199">
        <v>20164.501</v>
      </c>
      <c r="U20" s="203">
        <v>20164.501</v>
      </c>
      <c r="V20" s="207">
        <v>10098</v>
      </c>
      <c r="W20" s="207">
        <v>75.27</v>
      </c>
      <c r="X20" s="207">
        <v>5298.366</v>
      </c>
      <c r="Y20" s="206">
        <v>0</v>
      </c>
      <c r="Z20" s="203">
        <v>23034.657999999999</v>
      </c>
      <c r="AA20" s="207">
        <v>4032</v>
      </c>
      <c r="AB20" s="207">
        <v>6111</v>
      </c>
      <c r="AC20" s="207">
        <v>6708</v>
      </c>
    </row>
    <row r="21" spans="1:30" s="27" customFormat="1" ht="12.75">
      <c r="A21" s="4"/>
      <c r="B21" s="22" t="s">
        <v>93</v>
      </c>
      <c r="C21" s="4"/>
      <c r="D21" s="4"/>
      <c r="E21" s="5" t="s">
        <v>221</v>
      </c>
      <c r="F21" s="36">
        <v>-2050374</v>
      </c>
      <c r="G21" s="36">
        <v>-3962767</v>
      </c>
      <c r="H21" s="36">
        <v>-6129996</v>
      </c>
      <c r="I21" s="36"/>
      <c r="J21" s="199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199">
        <v>-14821.566999999999</v>
      </c>
      <c r="P21" s="206">
        <v>-3562.7179999999998</v>
      </c>
      <c r="Q21" s="206">
        <v>-10550.991</v>
      </c>
      <c r="R21" s="206">
        <v>-2968.7269999999999</v>
      </c>
      <c r="S21" s="206">
        <v>0</v>
      </c>
      <c r="T21" s="199">
        <v>-30093.073</v>
      </c>
      <c r="U21" s="203">
        <v>-33595.411999999997</v>
      </c>
      <c r="V21" s="207">
        <v>-7179</v>
      </c>
      <c r="W21" s="207">
        <v>-1723</v>
      </c>
      <c r="X21" s="207">
        <v>-6439.3950000000004</v>
      </c>
      <c r="Y21" s="206">
        <v>0</v>
      </c>
      <c r="Z21" s="203">
        <v>-24143.678</v>
      </c>
      <c r="AA21" s="207">
        <v>-5062</v>
      </c>
      <c r="AB21" s="207">
        <v>-2116</v>
      </c>
      <c r="AC21" s="207">
        <v>-6302</v>
      </c>
    </row>
    <row r="22" spans="1:30" s="27" customFormat="1" ht="12.75">
      <c r="A22" s="4"/>
      <c r="B22" s="38" t="s">
        <v>94</v>
      </c>
      <c r="C22" s="29"/>
      <c r="D22" s="29"/>
      <c r="E22" s="190" t="s">
        <v>221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00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00">
        <f t="shared" si="2"/>
        <v>-24754.307000000179</v>
      </c>
      <c r="P22" s="208">
        <f t="shared" si="2"/>
        <v>-9127.5970000000034</v>
      </c>
      <c r="Q22" s="209">
        <f t="shared" si="2"/>
        <v>145131.76600000003</v>
      </c>
      <c r="R22" s="208">
        <f t="shared" si="2"/>
        <v>-159874.28599999993</v>
      </c>
      <c r="S22" s="208">
        <f t="shared" si="2"/>
        <v>0</v>
      </c>
      <c r="T22" s="200">
        <f t="shared" ref="T22:AC22" si="3">SUM(T13:T21)</f>
        <v>-400991.36100000003</v>
      </c>
      <c r="U22" s="200">
        <f t="shared" si="3"/>
        <v>406398.17100000003</v>
      </c>
      <c r="V22" s="208">
        <f t="shared" si="3"/>
        <v>145807</v>
      </c>
      <c r="W22" s="208">
        <f t="shared" si="3"/>
        <v>143088.10499999992</v>
      </c>
      <c r="X22" s="208">
        <f t="shared" si="3"/>
        <v>248235.66899999994</v>
      </c>
      <c r="Y22" s="208">
        <f t="shared" si="3"/>
        <v>0</v>
      </c>
      <c r="Z22" s="200">
        <f t="shared" si="3"/>
        <v>558748.97200000018</v>
      </c>
      <c r="AA22" s="208">
        <f t="shared" si="3"/>
        <v>184791</v>
      </c>
      <c r="AB22" s="208">
        <f t="shared" si="3"/>
        <v>214476</v>
      </c>
      <c r="AC22" s="208">
        <f t="shared" si="3"/>
        <v>57040</v>
      </c>
    </row>
    <row r="23" spans="1:30" s="27" customFormat="1" ht="12.75">
      <c r="A23" s="4"/>
      <c r="B23" s="40"/>
      <c r="C23" s="16"/>
      <c r="D23" s="16"/>
      <c r="E23" s="191"/>
      <c r="F23" s="41"/>
      <c r="G23" s="41"/>
      <c r="H23" s="41"/>
      <c r="I23" s="41"/>
      <c r="J23" s="201"/>
      <c r="K23" s="41"/>
      <c r="L23" s="41"/>
      <c r="M23" s="41"/>
      <c r="N23" s="41"/>
      <c r="O23" s="201"/>
      <c r="P23" s="210"/>
      <c r="Q23" s="211"/>
      <c r="R23" s="210"/>
      <c r="S23" s="210"/>
      <c r="T23" s="201"/>
      <c r="U23" s="201"/>
      <c r="V23" s="210"/>
      <c r="W23" s="210"/>
      <c r="X23" s="210"/>
      <c r="Y23" s="210"/>
      <c r="Z23" s="201"/>
      <c r="AA23" s="207"/>
      <c r="AB23" s="207"/>
      <c r="AC23" s="207"/>
    </row>
    <row r="24" spans="1:30" s="42" customFormat="1" ht="12.75">
      <c r="A24" s="16"/>
      <c r="B24" s="19" t="s">
        <v>244</v>
      </c>
      <c r="C24" s="16"/>
      <c r="D24" s="16"/>
      <c r="E24" s="191" t="s">
        <v>221</v>
      </c>
      <c r="F24" s="41">
        <v>15970794</v>
      </c>
      <c r="G24" s="41">
        <v>7525001</v>
      </c>
      <c r="H24" s="41">
        <v>268039357</v>
      </c>
      <c r="I24" s="41"/>
      <c r="J24" s="199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199">
        <v>-12894.441000000001</v>
      </c>
      <c r="P24" s="206">
        <v>-25638.226999999999</v>
      </c>
      <c r="Q24" s="206">
        <v>44591.396999999997</v>
      </c>
      <c r="R24" s="206">
        <v>64118.550999999999</v>
      </c>
      <c r="S24" s="206">
        <v>0</v>
      </c>
      <c r="T24" s="199">
        <v>67182.98</v>
      </c>
      <c r="U24" s="203">
        <v>67054.683000000005</v>
      </c>
      <c r="V24" s="207">
        <v>-21332</v>
      </c>
      <c r="W24" s="207">
        <v>22996.455000000002</v>
      </c>
      <c r="X24" s="207">
        <v>-22250.319</v>
      </c>
      <c r="Y24" s="206">
        <v>0</v>
      </c>
      <c r="Z24" s="203">
        <v>-38319.521000000001</v>
      </c>
      <c r="AA24" s="207">
        <v>3368</v>
      </c>
      <c r="AB24" s="207">
        <v>-1183</v>
      </c>
      <c r="AC24" s="207">
        <v>-3687</v>
      </c>
      <c r="AD24" s="27"/>
    </row>
    <row r="25" spans="1:30" s="27" customFormat="1" ht="12.75">
      <c r="A25" s="4"/>
      <c r="B25" s="22" t="s">
        <v>95</v>
      </c>
      <c r="C25" s="4"/>
      <c r="D25" s="4"/>
      <c r="E25" s="5" t="s">
        <v>221</v>
      </c>
      <c r="F25" s="36">
        <v>20551679</v>
      </c>
      <c r="G25" s="36">
        <v>14531100</v>
      </c>
      <c r="H25" s="36">
        <v>17357111</v>
      </c>
      <c r="I25" s="36"/>
      <c r="J25" s="199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199">
        <v>167891.68799999999</v>
      </c>
      <c r="P25" s="206">
        <v>27307.576000000001</v>
      </c>
      <c r="Q25" s="206">
        <v>29533.808000000001</v>
      </c>
      <c r="R25" s="206">
        <v>33130.620000000003</v>
      </c>
      <c r="S25" s="206">
        <v>0</v>
      </c>
      <c r="T25" s="199">
        <v>121735.274</v>
      </c>
      <c r="U25" s="203">
        <v>122574</v>
      </c>
      <c r="V25" s="207">
        <v>30309</v>
      </c>
      <c r="W25" s="207">
        <v>81045.153000000006</v>
      </c>
      <c r="X25" s="207">
        <v>27970.330999999998</v>
      </c>
      <c r="Y25" s="206">
        <v>0</v>
      </c>
      <c r="Z25" s="203">
        <v>161026.89199999999</v>
      </c>
      <c r="AA25" s="207">
        <v>29606</v>
      </c>
      <c r="AB25" s="207">
        <v>32190</v>
      </c>
      <c r="AC25" s="207">
        <v>32178</v>
      </c>
      <c r="AD25" s="42"/>
    </row>
    <row r="26" spans="1:30" s="27" customFormat="1" ht="12.75">
      <c r="A26" s="4"/>
      <c r="B26" s="22" t="s">
        <v>96</v>
      </c>
      <c r="C26" s="4"/>
      <c r="D26" s="4"/>
      <c r="E26" s="5" t="s">
        <v>221</v>
      </c>
      <c r="F26" s="36">
        <v>-43955796</v>
      </c>
      <c r="G26" s="36">
        <v>-37460460</v>
      </c>
      <c r="H26" s="36">
        <v>-51113934</v>
      </c>
      <c r="I26" s="36"/>
      <c r="J26" s="199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199">
        <v>-230383.35399999999</v>
      </c>
      <c r="P26" s="206">
        <v>-59678.146000000001</v>
      </c>
      <c r="Q26" s="206">
        <v>-81136.092999999993</v>
      </c>
      <c r="R26" s="206">
        <v>-73561.245999999999</v>
      </c>
      <c r="S26" s="206">
        <v>0</v>
      </c>
      <c r="T26" s="199">
        <v>-294897.46399999998</v>
      </c>
      <c r="U26" s="203">
        <v>-306356</v>
      </c>
      <c r="V26" s="207">
        <v>-80299</v>
      </c>
      <c r="W26" s="207">
        <v>-197226.22899999999</v>
      </c>
      <c r="X26" s="207">
        <v>-74539.042000000001</v>
      </c>
      <c r="Y26" s="206">
        <v>0</v>
      </c>
      <c r="Z26" s="203">
        <v>-427655.20500000002</v>
      </c>
      <c r="AA26" s="207">
        <v>-85393</v>
      </c>
      <c r="AB26" s="207">
        <v>-75454</v>
      </c>
      <c r="AC26" s="207">
        <v>-84891</v>
      </c>
    </row>
    <row r="27" spans="1:30" s="27" customFormat="1" ht="12.75">
      <c r="A27" s="4"/>
      <c r="B27" s="22" t="s">
        <v>97</v>
      </c>
      <c r="C27" s="4"/>
      <c r="D27" s="4"/>
      <c r="E27" s="5" t="s">
        <v>221</v>
      </c>
      <c r="F27" s="36">
        <v>0</v>
      </c>
      <c r="G27" s="36"/>
      <c r="H27" s="36">
        <v>0</v>
      </c>
      <c r="I27" s="36"/>
      <c r="J27" s="199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199">
        <v>-5503.3789999999999</v>
      </c>
      <c r="P27" s="206">
        <v>14686.162</v>
      </c>
      <c r="Q27" s="206">
        <v>0</v>
      </c>
      <c r="R27" s="206">
        <v>0</v>
      </c>
      <c r="S27" s="206">
        <v>0</v>
      </c>
      <c r="T27" s="199">
        <v>14845.359</v>
      </c>
      <c r="U27" s="203">
        <v>14845.359</v>
      </c>
      <c r="V27" s="207">
        <v>0</v>
      </c>
      <c r="W27" s="207">
        <v>0</v>
      </c>
      <c r="X27" s="207">
        <v>0</v>
      </c>
      <c r="Y27" s="206">
        <v>0</v>
      </c>
      <c r="Z27" s="203">
        <v>0</v>
      </c>
      <c r="AA27" s="207">
        <v>0</v>
      </c>
      <c r="AB27" s="207">
        <v>0</v>
      </c>
      <c r="AC27" s="207">
        <v>0</v>
      </c>
    </row>
    <row r="28" spans="1:30" s="27" customFormat="1" ht="12.75">
      <c r="A28" s="4"/>
      <c r="B28" s="22" t="s">
        <v>98</v>
      </c>
      <c r="C28" s="4"/>
      <c r="D28" s="4"/>
      <c r="E28" s="5" t="s">
        <v>221</v>
      </c>
      <c r="F28" s="36">
        <v>0</v>
      </c>
      <c r="G28" s="36"/>
      <c r="H28" s="36">
        <v>0</v>
      </c>
      <c r="I28" s="36"/>
      <c r="J28" s="199">
        <v>-85.744</v>
      </c>
      <c r="K28" s="37">
        <v>0</v>
      </c>
      <c r="L28" s="37">
        <v>0</v>
      </c>
      <c r="M28" s="37">
        <v>0</v>
      </c>
      <c r="N28" s="37">
        <v>0</v>
      </c>
      <c r="O28" s="199">
        <v>-92.600999999999999</v>
      </c>
      <c r="P28" s="206">
        <v>0</v>
      </c>
      <c r="Q28" s="206">
        <v>0</v>
      </c>
      <c r="R28" s="206">
        <v>0</v>
      </c>
      <c r="S28" s="206">
        <v>0</v>
      </c>
      <c r="T28" s="199">
        <v>-67.593999999999994</v>
      </c>
      <c r="U28" s="203">
        <v>-67.593999999999994</v>
      </c>
      <c r="V28" s="207">
        <v>0</v>
      </c>
      <c r="W28" s="207">
        <v>0</v>
      </c>
      <c r="X28" s="207">
        <v>0</v>
      </c>
      <c r="Y28" s="206">
        <v>0</v>
      </c>
      <c r="Z28" s="203">
        <v>-168.37799999999999</v>
      </c>
      <c r="AA28" s="207">
        <v>0</v>
      </c>
      <c r="AB28" s="207">
        <v>0</v>
      </c>
      <c r="AC28" s="207">
        <v>0</v>
      </c>
    </row>
    <row r="29" spans="1:30" s="27" customFormat="1" ht="12.75">
      <c r="A29" s="4"/>
      <c r="B29" s="22" t="s">
        <v>99</v>
      </c>
      <c r="C29" s="4"/>
      <c r="D29" s="4"/>
      <c r="E29" s="5" t="s">
        <v>221</v>
      </c>
      <c r="F29" s="36">
        <v>0</v>
      </c>
      <c r="G29" s="36"/>
      <c r="H29" s="36">
        <v>-11025736</v>
      </c>
      <c r="I29" s="36"/>
      <c r="J29" s="199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199">
        <v>-1346.4469999999999</v>
      </c>
      <c r="P29" s="206">
        <v>0</v>
      </c>
      <c r="Q29" s="206">
        <v>0</v>
      </c>
      <c r="R29" s="206">
        <v>0</v>
      </c>
      <c r="S29" s="206">
        <v>0</v>
      </c>
      <c r="T29" s="199">
        <v>0</v>
      </c>
      <c r="U29" s="203">
        <v>0</v>
      </c>
      <c r="V29" s="207">
        <v>0</v>
      </c>
      <c r="W29" s="207">
        <v>0</v>
      </c>
      <c r="X29" s="207">
        <v>0</v>
      </c>
      <c r="Y29" s="206">
        <v>0</v>
      </c>
      <c r="Z29" s="203">
        <v>0</v>
      </c>
      <c r="AA29" s="207">
        <v>0</v>
      </c>
      <c r="AB29" s="207">
        <v>0</v>
      </c>
      <c r="AC29" s="207">
        <v>0</v>
      </c>
    </row>
    <row r="30" spans="1:30" s="27" customFormat="1" ht="12.75">
      <c r="A30" s="4"/>
      <c r="B30" s="22" t="s">
        <v>248</v>
      </c>
      <c r="C30" s="4"/>
      <c r="D30" s="4"/>
      <c r="E30" s="5" t="s">
        <v>221</v>
      </c>
      <c r="F30" s="36">
        <v>0</v>
      </c>
      <c r="G30" s="36">
        <v>-400819</v>
      </c>
      <c r="H30" s="36">
        <v>0</v>
      </c>
      <c r="I30" s="36"/>
      <c r="J30" s="199">
        <v>0</v>
      </c>
      <c r="K30" s="37">
        <v>0</v>
      </c>
      <c r="L30" s="37">
        <v>0</v>
      </c>
      <c r="M30" s="37">
        <v>0</v>
      </c>
      <c r="N30" s="37">
        <v>0</v>
      </c>
      <c r="O30" s="199">
        <v>0</v>
      </c>
      <c r="P30" s="206">
        <v>0</v>
      </c>
      <c r="Q30" s="206">
        <v>-3249.2919999999999</v>
      </c>
      <c r="R30" s="206">
        <v>0</v>
      </c>
      <c r="S30" s="206">
        <v>0</v>
      </c>
      <c r="T30" s="199">
        <v>0</v>
      </c>
      <c r="U30" s="203">
        <v>0</v>
      </c>
      <c r="V30" s="207">
        <v>0</v>
      </c>
      <c r="W30" s="207">
        <v>3249.3020000000001</v>
      </c>
      <c r="X30" s="207">
        <v>15109.6</v>
      </c>
      <c r="Y30" s="206">
        <v>0</v>
      </c>
      <c r="Z30" s="203">
        <v>18358.901999999998</v>
      </c>
      <c r="AA30" s="207">
        <v>17481</v>
      </c>
      <c r="AB30" s="207">
        <v>0</v>
      </c>
      <c r="AC30" s="207">
        <v>0</v>
      </c>
    </row>
    <row r="31" spans="1:30" s="27" customFormat="1" ht="12.75">
      <c r="A31" s="4"/>
      <c r="B31" s="22" t="s">
        <v>100</v>
      </c>
      <c r="C31" s="4"/>
      <c r="D31" s="4"/>
      <c r="E31" s="5" t="s">
        <v>221</v>
      </c>
      <c r="F31" s="36">
        <v>47883166</v>
      </c>
      <c r="G31" s="36">
        <v>58984065</v>
      </c>
      <c r="H31" s="36">
        <v>-10487652</v>
      </c>
      <c r="I31" s="36"/>
      <c r="J31" s="199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199">
        <v>270190.99</v>
      </c>
      <c r="P31" s="206">
        <v>85915.206999999995</v>
      </c>
      <c r="Q31" s="206">
        <v>93545.358999999997</v>
      </c>
      <c r="R31" s="206">
        <v>105429.398</v>
      </c>
      <c r="S31" s="206">
        <v>0</v>
      </c>
      <c r="T31" s="199">
        <v>414565.23599999998</v>
      </c>
      <c r="U31" s="203">
        <v>414950</v>
      </c>
      <c r="V31" s="207">
        <v>164694</v>
      </c>
      <c r="W31" s="207">
        <v>172625</v>
      </c>
      <c r="X31" s="207">
        <v>195597.85200000001</v>
      </c>
      <c r="Y31" s="206">
        <v>0</v>
      </c>
      <c r="Z31" s="203">
        <v>697326.15700000001</v>
      </c>
      <c r="AA31" s="207">
        <v>219022</v>
      </c>
      <c r="AB31" s="207">
        <v>226228</v>
      </c>
      <c r="AC31" s="207">
        <v>193255</v>
      </c>
    </row>
    <row r="32" spans="1:30" s="27" customFormat="1" ht="12.75">
      <c r="A32" s="4"/>
      <c r="B32" s="38" t="s">
        <v>103</v>
      </c>
      <c r="C32" s="29"/>
      <c r="D32" s="29"/>
      <c r="E32" s="190" t="s">
        <v>221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00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00">
        <f t="shared" si="4"/>
        <v>163108.1489999998</v>
      </c>
      <c r="P32" s="208">
        <f t="shared" si="4"/>
        <v>33464.974999999991</v>
      </c>
      <c r="Q32" s="209">
        <f t="shared" si="4"/>
        <v>228416.94500000004</v>
      </c>
      <c r="R32" s="208">
        <f t="shared" si="4"/>
        <v>-30756.962999999916</v>
      </c>
      <c r="S32" s="208">
        <f t="shared" si="4"/>
        <v>0</v>
      </c>
      <c r="T32" s="200">
        <f>SUM(T22:T31)</f>
        <v>-77627.570000000007</v>
      </c>
      <c r="U32" s="200">
        <f>SUM(U22:U31)</f>
        <v>719398.61900000006</v>
      </c>
      <c r="V32" s="208">
        <f>SUM(V22:V31)</f>
        <v>239179</v>
      </c>
      <c r="W32" s="208">
        <v>225777</v>
      </c>
      <c r="X32" s="208">
        <f t="shared" ref="X32:AC32" si="5">SUM(X22:X31)</f>
        <v>390124.09100000001</v>
      </c>
      <c r="Y32" s="208">
        <f t="shared" si="5"/>
        <v>0</v>
      </c>
      <c r="Z32" s="200">
        <f t="shared" si="5"/>
        <v>969317.81900000013</v>
      </c>
      <c r="AA32" s="208">
        <f t="shared" si="5"/>
        <v>368875</v>
      </c>
      <c r="AB32" s="208">
        <f t="shared" si="5"/>
        <v>396257</v>
      </c>
      <c r="AC32" s="208">
        <f t="shared" si="5"/>
        <v>193895</v>
      </c>
    </row>
    <row r="33" spans="1:30" s="27" customFormat="1" ht="12.75">
      <c r="A33" s="4"/>
      <c r="B33" s="40"/>
      <c r="C33" s="16"/>
      <c r="D33" s="16"/>
      <c r="E33" s="191"/>
      <c r="F33" s="41"/>
      <c r="G33" s="41"/>
      <c r="H33" s="41"/>
      <c r="I33" s="41"/>
      <c r="J33" s="201"/>
      <c r="K33" s="41"/>
      <c r="L33" s="41"/>
      <c r="M33" s="41"/>
      <c r="N33" s="41"/>
      <c r="O33" s="201"/>
      <c r="P33" s="210"/>
      <c r="Q33" s="211"/>
      <c r="R33" s="210"/>
      <c r="S33" s="210"/>
      <c r="T33" s="201"/>
      <c r="U33" s="201"/>
      <c r="V33" s="210"/>
      <c r="W33" s="210"/>
      <c r="X33" s="210"/>
      <c r="Y33" s="210"/>
      <c r="Z33" s="201"/>
      <c r="AA33" s="207"/>
      <c r="AB33" s="207"/>
      <c r="AC33" s="207"/>
    </row>
    <row r="34" spans="1:30" s="42" customFormat="1" ht="12.75">
      <c r="A34" s="16"/>
      <c r="B34" s="17" t="s">
        <v>101</v>
      </c>
      <c r="C34" s="43"/>
      <c r="D34" s="43"/>
      <c r="E34" s="192" t="s">
        <v>221</v>
      </c>
      <c r="F34" s="44">
        <v>-29895608</v>
      </c>
      <c r="G34" s="44">
        <v>-27037206</v>
      </c>
      <c r="H34" s="44">
        <v>-97298882</v>
      </c>
      <c r="I34" s="185"/>
      <c r="J34" s="202">
        <v>-231527.69</v>
      </c>
      <c r="K34" s="186">
        <v>-35906.332000000002</v>
      </c>
      <c r="L34" s="186">
        <v>-31316.467000000001</v>
      </c>
      <c r="M34" s="186">
        <v>-46394.521000000001</v>
      </c>
      <c r="N34" s="186">
        <v>0</v>
      </c>
      <c r="O34" s="202">
        <v>-163791.13699999999</v>
      </c>
      <c r="P34" s="212">
        <v>-32861.097000000002</v>
      </c>
      <c r="Q34" s="212">
        <v>-57461.752</v>
      </c>
      <c r="R34" s="212">
        <v>-52436.178999999996</v>
      </c>
      <c r="S34" s="212">
        <v>0</v>
      </c>
      <c r="T34" s="202">
        <v>-192029.80300000001</v>
      </c>
      <c r="U34" s="213">
        <v>-190285</v>
      </c>
      <c r="V34" s="214">
        <v>-41018</v>
      </c>
      <c r="W34" s="214">
        <v>-67792.769</v>
      </c>
      <c r="X34" s="214">
        <v>-95551.936000000002</v>
      </c>
      <c r="Y34" s="212">
        <v>0</v>
      </c>
      <c r="Z34" s="213">
        <v>-279259.65700000001</v>
      </c>
      <c r="AA34" s="214">
        <v>-59681</v>
      </c>
      <c r="AB34" s="210">
        <v>-83053</v>
      </c>
      <c r="AC34" s="210">
        <v>-21946</v>
      </c>
      <c r="AD34" s="27"/>
    </row>
    <row r="35" spans="1:30" s="27" customFormat="1" ht="12.75">
      <c r="A35" s="4"/>
      <c r="B35" s="45" t="s">
        <v>249</v>
      </c>
      <c r="C35" s="4"/>
      <c r="D35" s="4"/>
      <c r="E35" s="5" t="s">
        <v>221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03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03">
        <f t="shared" si="6"/>
        <v>-682.98800000018673</v>
      </c>
      <c r="P35" s="207">
        <f t="shared" si="6"/>
        <v>603.8779999999897</v>
      </c>
      <c r="Q35" s="215">
        <f t="shared" si="6"/>
        <v>170955.19300000003</v>
      </c>
      <c r="R35" s="207">
        <f t="shared" si="6"/>
        <v>-83193.141999999905</v>
      </c>
      <c r="S35" s="207">
        <f t="shared" si="6"/>
        <v>0</v>
      </c>
      <c r="T35" s="203">
        <f t="shared" ref="T35:AC35" si="7">SUM(T32:T34)</f>
        <v>-269657.37300000002</v>
      </c>
      <c r="U35" s="203">
        <f t="shared" si="7"/>
        <v>529113.61900000006</v>
      </c>
      <c r="V35" s="207">
        <f t="shared" si="7"/>
        <v>198161</v>
      </c>
      <c r="W35" s="207">
        <f t="shared" si="7"/>
        <v>157984.231</v>
      </c>
      <c r="X35" s="207">
        <f t="shared" si="7"/>
        <v>294572.15500000003</v>
      </c>
      <c r="Y35" s="207">
        <f t="shared" si="7"/>
        <v>0</v>
      </c>
      <c r="Z35" s="203">
        <f t="shared" si="7"/>
        <v>690058.16200000013</v>
      </c>
      <c r="AA35" s="207">
        <f t="shared" si="7"/>
        <v>309194</v>
      </c>
      <c r="AB35" s="216">
        <f t="shared" si="7"/>
        <v>313204</v>
      </c>
      <c r="AC35" s="216">
        <f t="shared" si="7"/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03"/>
      <c r="K36" s="36"/>
      <c r="L36" s="36"/>
      <c r="M36" s="36"/>
      <c r="N36" s="36"/>
      <c r="O36" s="203"/>
      <c r="P36" s="207"/>
      <c r="Q36" s="215"/>
      <c r="R36" s="207"/>
      <c r="S36" s="207"/>
      <c r="T36" s="203"/>
      <c r="U36" s="203"/>
      <c r="V36" s="207"/>
      <c r="W36" s="207"/>
      <c r="X36" s="207"/>
      <c r="Y36" s="207"/>
      <c r="Z36" s="203"/>
      <c r="AA36" s="207"/>
      <c r="AB36" s="207"/>
      <c r="AC36" s="207"/>
    </row>
    <row r="37" spans="1:30" s="27" customFormat="1" ht="12.75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03"/>
      <c r="K37" s="36"/>
      <c r="L37" s="36"/>
      <c r="M37" s="36"/>
      <c r="N37" s="36"/>
      <c r="O37" s="203"/>
      <c r="P37" s="207"/>
      <c r="Q37" s="215"/>
      <c r="R37" s="207"/>
      <c r="S37" s="207"/>
      <c r="T37" s="203"/>
      <c r="U37" s="203"/>
      <c r="V37" s="207"/>
      <c r="W37" s="207"/>
      <c r="X37" s="207"/>
      <c r="Y37" s="207"/>
      <c r="Z37" s="203"/>
      <c r="AA37" s="207"/>
      <c r="AB37" s="207"/>
      <c r="AC37" s="207"/>
    </row>
    <row r="38" spans="1:30" s="27" customFormat="1" ht="12.75">
      <c r="A38" s="4"/>
      <c r="B38" s="22" t="s">
        <v>251</v>
      </c>
      <c r="C38" s="4"/>
      <c r="D38" s="4"/>
      <c r="E38" s="5" t="s">
        <v>221</v>
      </c>
      <c r="F38" s="36">
        <v>113835296</v>
      </c>
      <c r="G38" s="36">
        <v>95210752</v>
      </c>
      <c r="H38" s="36">
        <v>72704481</v>
      </c>
      <c r="I38" s="36"/>
      <c r="J38" s="199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199">
        <v>360854.03100000002</v>
      </c>
      <c r="P38" s="206">
        <v>102358.682</v>
      </c>
      <c r="Q38" s="206">
        <v>-1383.174</v>
      </c>
      <c r="R38" s="206">
        <v>252829.818</v>
      </c>
      <c r="S38" s="206">
        <v>0</v>
      </c>
      <c r="T38" s="199">
        <v>789183.40399999998</v>
      </c>
      <c r="U38" s="203">
        <v>-3666</v>
      </c>
      <c r="V38" s="207">
        <v>6050</v>
      </c>
      <c r="W38" s="207">
        <v>-2488.17</v>
      </c>
      <c r="X38" s="207">
        <v>-6052.6850000000004</v>
      </c>
      <c r="Y38" s="206">
        <v>0</v>
      </c>
      <c r="Z38" s="203">
        <v>3452.7919999999999</v>
      </c>
      <c r="AA38" s="207">
        <v>6</v>
      </c>
      <c r="AB38" s="207">
        <v>0</v>
      </c>
      <c r="AC38" s="207">
        <v>0</v>
      </c>
    </row>
    <row r="39" spans="1:30" s="27" customFormat="1" ht="12.75">
      <c r="A39" s="4"/>
      <c r="B39" s="46" t="s">
        <v>250</v>
      </c>
      <c r="C39" s="28"/>
      <c r="D39" s="28"/>
      <c r="E39" s="117" t="s">
        <v>221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04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04">
        <f t="shared" si="8"/>
        <v>360171.04299999983</v>
      </c>
      <c r="P39" s="217">
        <f t="shared" si="8"/>
        <v>102962.56</v>
      </c>
      <c r="Q39" s="218">
        <f t="shared" si="8"/>
        <v>169572.01900000003</v>
      </c>
      <c r="R39" s="217">
        <f t="shared" si="8"/>
        <v>169636.67600000009</v>
      </c>
      <c r="S39" s="217">
        <f t="shared" si="8"/>
        <v>0</v>
      </c>
      <c r="T39" s="204">
        <f t="shared" ref="T39:AC39" si="9">SUM(T35:T38)</f>
        <v>519526.03099999996</v>
      </c>
      <c r="U39" s="204">
        <f t="shared" si="9"/>
        <v>525447.61900000006</v>
      </c>
      <c r="V39" s="217">
        <f t="shared" si="9"/>
        <v>204211</v>
      </c>
      <c r="W39" s="217">
        <f t="shared" si="9"/>
        <v>155496.06099999999</v>
      </c>
      <c r="X39" s="217">
        <f t="shared" si="9"/>
        <v>288519.47000000003</v>
      </c>
      <c r="Y39" s="217">
        <f t="shared" si="9"/>
        <v>0</v>
      </c>
      <c r="Z39" s="204">
        <f t="shared" si="9"/>
        <v>693510.95400000014</v>
      </c>
      <c r="AA39" s="217">
        <f t="shared" si="9"/>
        <v>309200</v>
      </c>
      <c r="AB39" s="217">
        <f t="shared" si="9"/>
        <v>313204</v>
      </c>
      <c r="AC39" s="217">
        <f t="shared" si="9"/>
        <v>171949</v>
      </c>
    </row>
    <row r="40" spans="1:30">
      <c r="J40" s="205"/>
      <c r="R40" s="27"/>
      <c r="AC40" s="27"/>
    </row>
    <row r="41" spans="1:30">
      <c r="J41" s="205"/>
      <c r="R41" s="153"/>
    </row>
    <row r="42" spans="1:30">
      <c r="J42" s="205"/>
    </row>
    <row r="43" spans="1:30" ht="15" customHeight="1">
      <c r="B43" s="430" t="s">
        <v>269</v>
      </c>
      <c r="C43" s="430"/>
      <c r="D43" s="430"/>
      <c r="E43" s="430"/>
      <c r="F43" s="430"/>
      <c r="G43" s="430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</row>
    <row r="44" spans="1:30" ht="15" customHeight="1">
      <c r="B44" s="430"/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</row>
    <row r="45" spans="1:30" ht="15" customHeight="1">
      <c r="B45" s="430"/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55"/>
  <sheetViews>
    <sheetView showGridLines="0" zoomScaleNormal="100" workbookViewId="0">
      <selection activeCell="Y10" sqref="Y10"/>
    </sheetView>
  </sheetViews>
  <sheetFormatPr defaultColWidth="8.7109375" defaultRowHeight="15" outlineLevelCol="1"/>
  <cols>
    <col min="1" max="1" width="3" style="292" customWidth="1"/>
    <col min="2" max="2" width="3.7109375" style="298" customWidth="1"/>
    <col min="3" max="3" width="47.28515625" style="292" customWidth="1"/>
    <col min="4" max="4" width="39.28515625" style="292" customWidth="1"/>
    <col min="5" max="5" width="16.7109375" style="295" customWidth="1"/>
    <col min="6" max="6" width="13" style="291" hidden="1" customWidth="1"/>
    <col min="7" max="7" width="13" style="292" hidden="1" customWidth="1"/>
    <col min="8" max="10" width="13" style="292" hidden="1" customWidth="1" outlineLevel="1"/>
    <col min="11" max="11" width="22.7109375" style="292" hidden="1" customWidth="1" collapsed="1"/>
    <col min="12" max="15" width="13" style="292" hidden="1" customWidth="1" outlineLevel="1"/>
    <col min="16" max="16" width="13" style="292" hidden="1" customWidth="1" collapsed="1"/>
    <col min="17" max="17" width="10.42578125" style="292" hidden="1" customWidth="1" outlineLevel="1"/>
    <col min="18" max="19" width="10.7109375" style="292" hidden="1" customWidth="1" outlineLevel="1"/>
    <col min="20" max="20" width="11.85546875" style="292" hidden="1" customWidth="1" outlineLevel="1"/>
    <col min="21" max="21" width="10.7109375" style="292" hidden="1" customWidth="1" collapsed="1"/>
    <col min="22" max="22" width="11.85546875" style="292" hidden="1" customWidth="1"/>
    <col min="23" max="23" width="11.85546875" style="292" bestFit="1" customWidth="1"/>
    <col min="24" max="24" width="10.140625" style="292" bestFit="1" customWidth="1"/>
    <col min="25" max="16384" width="8.7109375" style="292"/>
  </cols>
  <sheetData>
    <row r="1" spans="1:24" ht="12.75">
      <c r="A1" s="308"/>
      <c r="B1" s="14"/>
      <c r="C1" s="15"/>
      <c r="D1" s="15"/>
      <c r="E1" s="15"/>
      <c r="F1" s="86">
        <v>2017</v>
      </c>
      <c r="G1" s="86">
        <v>2018</v>
      </c>
      <c r="H1" s="316" t="s">
        <v>220</v>
      </c>
      <c r="I1" s="316" t="s">
        <v>228</v>
      </c>
      <c r="J1" s="86">
        <v>2019</v>
      </c>
      <c r="K1" s="86">
        <v>2019</v>
      </c>
      <c r="L1" s="316" t="s">
        <v>318</v>
      </c>
      <c r="M1" s="316" t="s">
        <v>343</v>
      </c>
      <c r="N1" s="316" t="s">
        <v>350</v>
      </c>
      <c r="O1" s="316" t="s">
        <v>360</v>
      </c>
      <c r="P1" s="86">
        <v>2020</v>
      </c>
      <c r="Q1" s="316" t="s">
        <v>374</v>
      </c>
      <c r="R1" s="316" t="s">
        <v>377</v>
      </c>
      <c r="S1" s="316" t="s">
        <v>383</v>
      </c>
      <c r="T1" s="316" t="s">
        <v>386</v>
      </c>
      <c r="U1" s="86">
        <v>2021</v>
      </c>
      <c r="V1" s="316" t="s">
        <v>389</v>
      </c>
      <c r="W1" s="316" t="s">
        <v>397</v>
      </c>
      <c r="X1" s="316" t="s">
        <v>402</v>
      </c>
    </row>
    <row r="2" spans="1:24" ht="12.75">
      <c r="B2" s="292" t="s">
        <v>38</v>
      </c>
      <c r="E2" s="317" t="s">
        <v>229</v>
      </c>
      <c r="F2" s="106">
        <v>54.192638888888901</v>
      </c>
      <c r="G2" s="106">
        <v>71.31</v>
      </c>
      <c r="H2" s="336">
        <v>63.13</v>
      </c>
      <c r="I2" s="188">
        <v>68.861229508196715</v>
      </c>
      <c r="J2" s="294">
        <v>64.209999999999994</v>
      </c>
      <c r="K2" s="294">
        <v>64.209999999999994</v>
      </c>
      <c r="L2" s="292">
        <v>50.7</v>
      </c>
      <c r="M2" s="314">
        <v>29.556229508196722</v>
      </c>
      <c r="N2" s="314">
        <v>42.944923076923082</v>
      </c>
      <c r="O2" s="314">
        <v>44.162812500000008</v>
      </c>
      <c r="P2" s="106">
        <v>41.838346456692925</v>
      </c>
      <c r="Q2" s="314">
        <v>61.122301587301592</v>
      </c>
      <c r="R2" s="314">
        <v>68.967459016393434</v>
      </c>
      <c r="S2" s="314">
        <v>67.915687830687858</v>
      </c>
      <c r="T2" s="292">
        <v>70.91</v>
      </c>
      <c r="U2" s="106">
        <v>67.22886210859572</v>
      </c>
      <c r="V2" s="314">
        <v>102.23</v>
      </c>
      <c r="W2" s="292">
        <v>113.93</v>
      </c>
      <c r="X2" s="297">
        <v>105.51</v>
      </c>
    </row>
    <row r="3" spans="1:24" ht="12.75">
      <c r="B3" s="295" t="s">
        <v>215</v>
      </c>
      <c r="C3" s="295"/>
      <c r="D3" s="295"/>
      <c r="E3" s="317" t="s">
        <v>230</v>
      </c>
      <c r="F3" s="106">
        <v>326.07863013698676</v>
      </c>
      <c r="G3" s="106">
        <v>344.71</v>
      </c>
      <c r="H3" s="314">
        <v>378.04</v>
      </c>
      <c r="I3" s="339">
        <v>379.14</v>
      </c>
      <c r="J3" s="228">
        <v>382.86536986301365</v>
      </c>
      <c r="K3" s="228">
        <v>382.86536986301365</v>
      </c>
      <c r="L3" s="339">
        <v>391.72</v>
      </c>
      <c r="M3" s="339">
        <v>417.69131868131882</v>
      </c>
      <c r="N3" s="339">
        <v>418.19054347826108</v>
      </c>
      <c r="O3" s="339">
        <v>426.05826086956529</v>
      </c>
      <c r="P3" s="228">
        <v>413.46338797814178</v>
      </c>
      <c r="Q3" s="339">
        <v>419.93822222222207</v>
      </c>
      <c r="R3" s="339">
        <v>428.44560439560468</v>
      </c>
      <c r="S3" s="339">
        <v>424.70391941391995</v>
      </c>
      <c r="T3" s="292">
        <v>426.06</v>
      </c>
      <c r="U3" s="228">
        <v>424.78693650793667</v>
      </c>
      <c r="V3" s="339">
        <v>457.41</v>
      </c>
      <c r="W3" s="292">
        <v>442.8</v>
      </c>
      <c r="X3" s="314">
        <v>458.60336996336929</v>
      </c>
    </row>
    <row r="4" spans="1:24" ht="12.75">
      <c r="B4" s="17" t="s">
        <v>216</v>
      </c>
      <c r="C4" s="18"/>
      <c r="D4" s="18"/>
      <c r="E4" s="99" t="s">
        <v>230</v>
      </c>
      <c r="F4" s="107">
        <v>332.33</v>
      </c>
      <c r="G4" s="107">
        <v>384.2</v>
      </c>
      <c r="H4" s="315">
        <v>380.04</v>
      </c>
      <c r="I4" s="315">
        <v>380.53</v>
      </c>
      <c r="J4" s="107">
        <v>382.59</v>
      </c>
      <c r="K4" s="107">
        <v>382.59</v>
      </c>
      <c r="L4" s="315">
        <v>447.67</v>
      </c>
      <c r="M4" s="315">
        <v>403.93</v>
      </c>
      <c r="N4" s="315">
        <v>431.82</v>
      </c>
      <c r="O4" s="315">
        <v>420.91</v>
      </c>
      <c r="P4" s="107">
        <v>420.91</v>
      </c>
      <c r="Q4" s="315">
        <v>424.89</v>
      </c>
      <c r="R4" s="315">
        <v>427.89</v>
      </c>
      <c r="S4" s="315">
        <v>425.7</v>
      </c>
      <c r="T4" s="315">
        <v>431.8</v>
      </c>
      <c r="U4" s="107">
        <v>431.8</v>
      </c>
      <c r="V4" s="315">
        <v>466.31</v>
      </c>
      <c r="W4" s="315">
        <v>470.34</v>
      </c>
      <c r="X4" s="315">
        <v>476.71</v>
      </c>
    </row>
    <row r="7" spans="1:24" ht="18.75">
      <c r="B7" s="21" t="s">
        <v>270</v>
      </c>
    </row>
    <row r="9" spans="1:24">
      <c r="E9" s="37"/>
    </row>
    <row r="10" spans="1:24" ht="12.75">
      <c r="B10" s="24"/>
      <c r="C10" s="15"/>
      <c r="D10" s="15"/>
      <c r="E10" s="15"/>
      <c r="F10" s="86">
        <v>2017</v>
      </c>
      <c r="G10" s="86">
        <v>2018</v>
      </c>
      <c r="H10" s="316" t="s">
        <v>220</v>
      </c>
      <c r="I10" s="316" t="s">
        <v>228</v>
      </c>
      <c r="J10" s="86">
        <v>2019</v>
      </c>
      <c r="K10" s="86" t="s">
        <v>364</v>
      </c>
      <c r="L10" s="316" t="s">
        <v>318</v>
      </c>
      <c r="M10" s="316" t="s">
        <v>343</v>
      </c>
      <c r="N10" s="316" t="s">
        <v>350</v>
      </c>
      <c r="O10" s="316" t="s">
        <v>360</v>
      </c>
      <c r="P10" s="86">
        <v>2020</v>
      </c>
      <c r="Q10" s="316" t="s">
        <v>374</v>
      </c>
      <c r="R10" s="316" t="s">
        <v>377</v>
      </c>
      <c r="S10" s="316" t="s">
        <v>383</v>
      </c>
      <c r="T10" s="316" t="s">
        <v>386</v>
      </c>
      <c r="U10" s="86">
        <v>2021</v>
      </c>
      <c r="V10" s="316" t="s">
        <v>389</v>
      </c>
      <c r="W10" s="316" t="s">
        <v>397</v>
      </c>
      <c r="X10" s="316" t="s">
        <v>402</v>
      </c>
    </row>
    <row r="11" spans="1:24" s="308" customFormat="1" ht="12.75">
      <c r="B11" s="301" t="s">
        <v>328</v>
      </c>
      <c r="C11" s="297"/>
      <c r="D11" s="297"/>
      <c r="E11" s="297"/>
      <c r="F11" s="348"/>
      <c r="G11" s="348"/>
      <c r="H11" s="349"/>
      <c r="I11" s="349"/>
      <c r="J11" s="348"/>
      <c r="K11" s="348"/>
      <c r="L11" s="349"/>
      <c r="M11" s="349"/>
      <c r="N11" s="349"/>
      <c r="O11" s="349"/>
      <c r="P11" s="348"/>
      <c r="U11" s="348"/>
    </row>
    <row r="12" spans="1:24" s="299" customFormat="1" ht="12.75">
      <c r="A12" s="292"/>
      <c r="B12" s="298" t="s">
        <v>85</v>
      </c>
      <c r="C12" s="292"/>
      <c r="D12" s="292"/>
      <c r="E12" s="293" t="s">
        <v>221</v>
      </c>
      <c r="F12" s="207">
        <v>4793763</v>
      </c>
      <c r="G12" s="207">
        <v>6988964.2960000001</v>
      </c>
      <c r="H12" s="330">
        <v>1765271</v>
      </c>
      <c r="I12" s="330">
        <v>1637309</v>
      </c>
      <c r="J12" s="207">
        <v>6858856</v>
      </c>
      <c r="K12" s="330">
        <v>6858856</v>
      </c>
      <c r="L12" s="330">
        <v>1376114</v>
      </c>
      <c r="M12" s="330">
        <v>877981</v>
      </c>
      <c r="N12" s="330">
        <v>1080035</v>
      </c>
      <c r="O12" s="369" t="s">
        <v>363</v>
      </c>
      <c r="P12" s="330">
        <v>4556037</v>
      </c>
      <c r="Q12" s="330">
        <v>1433451</v>
      </c>
      <c r="R12" s="330">
        <v>1688668</v>
      </c>
      <c r="S12" s="330">
        <v>1670365</v>
      </c>
      <c r="T12" s="330">
        <v>5838793</v>
      </c>
      <c r="U12" s="330">
        <v>5838793</v>
      </c>
      <c r="V12" s="330">
        <v>1957153</v>
      </c>
      <c r="W12" s="330">
        <v>2245997</v>
      </c>
      <c r="X12" s="330">
        <v>6775524</v>
      </c>
    </row>
    <row r="13" spans="1:24" s="299" customFormat="1" ht="12.75">
      <c r="A13" s="292"/>
      <c r="B13" s="298" t="s">
        <v>100</v>
      </c>
      <c r="D13" s="292"/>
      <c r="E13" s="293" t="s">
        <v>221</v>
      </c>
      <c r="F13" s="207">
        <v>414950</v>
      </c>
      <c r="G13" s="207">
        <v>697326</v>
      </c>
      <c r="H13" s="330">
        <v>219022</v>
      </c>
      <c r="I13" s="330">
        <v>226228</v>
      </c>
      <c r="J13" s="207">
        <v>827979</v>
      </c>
      <c r="K13" s="330">
        <v>827979</v>
      </c>
      <c r="L13" s="330">
        <v>65316</v>
      </c>
      <c r="M13" s="330">
        <v>158964</v>
      </c>
      <c r="N13" s="330">
        <v>99022</v>
      </c>
      <c r="O13" s="369" t="s">
        <v>363</v>
      </c>
      <c r="P13" s="330">
        <v>511195</v>
      </c>
      <c r="Q13" s="330">
        <v>217726</v>
      </c>
      <c r="R13" s="330">
        <v>263498</v>
      </c>
      <c r="S13" s="330">
        <v>279338</v>
      </c>
      <c r="T13" s="330">
        <v>768733</v>
      </c>
      <c r="U13" s="330">
        <v>768733</v>
      </c>
      <c r="V13" s="330">
        <v>316836</v>
      </c>
      <c r="W13" s="330">
        <v>326712</v>
      </c>
      <c r="X13" s="330">
        <v>778508</v>
      </c>
    </row>
    <row r="14" spans="1:24" s="299" customFormat="1" ht="12.75">
      <c r="A14" s="292"/>
      <c r="B14" s="298" t="s">
        <v>95</v>
      </c>
      <c r="C14" s="292"/>
      <c r="D14" s="292"/>
      <c r="E14" s="293" t="s">
        <v>221</v>
      </c>
      <c r="F14" s="207">
        <v>122574</v>
      </c>
      <c r="G14" s="207">
        <v>161027</v>
      </c>
      <c r="H14" s="330">
        <v>29606</v>
      </c>
      <c r="I14" s="330">
        <v>32190</v>
      </c>
      <c r="J14" s="207">
        <v>240880</v>
      </c>
      <c r="K14" s="330">
        <v>240880</v>
      </c>
      <c r="L14" s="330">
        <v>37015</v>
      </c>
      <c r="M14" s="330">
        <v>26516</v>
      </c>
      <c r="N14" s="330">
        <v>23045</v>
      </c>
      <c r="O14" s="369" t="s">
        <v>363</v>
      </c>
      <c r="P14" s="330">
        <v>109753</v>
      </c>
      <c r="Q14" s="330">
        <v>21548</v>
      </c>
      <c r="R14" s="330">
        <v>24539</v>
      </c>
      <c r="S14" s="330">
        <v>40291</v>
      </c>
      <c r="T14" s="330">
        <v>84599</v>
      </c>
      <c r="U14" s="330">
        <v>84599</v>
      </c>
      <c r="V14" s="330">
        <v>22319</v>
      </c>
      <c r="W14" s="330">
        <v>30583</v>
      </c>
      <c r="X14" s="330">
        <v>91863</v>
      </c>
    </row>
    <row r="15" spans="1:24" s="299" customFormat="1" ht="12.75">
      <c r="A15" s="292"/>
      <c r="B15" s="298" t="s">
        <v>254</v>
      </c>
      <c r="C15" s="292"/>
      <c r="D15" s="292"/>
      <c r="E15" s="293" t="s">
        <v>221</v>
      </c>
      <c r="F15" s="207">
        <v>0</v>
      </c>
      <c r="G15" s="207">
        <v>18359</v>
      </c>
      <c r="H15" s="330">
        <v>17481</v>
      </c>
      <c r="I15" s="330">
        <v>0</v>
      </c>
      <c r="J15" s="207">
        <v>17481</v>
      </c>
      <c r="K15" s="330">
        <v>17481</v>
      </c>
      <c r="L15" s="207">
        <v>0</v>
      </c>
      <c r="M15" s="207">
        <v>0</v>
      </c>
      <c r="N15" s="207">
        <v>0</v>
      </c>
      <c r="O15" s="370" t="s">
        <v>363</v>
      </c>
      <c r="P15" s="330">
        <v>519</v>
      </c>
      <c r="Q15" s="207">
        <v>0</v>
      </c>
      <c r="R15" s="207">
        <v>2674</v>
      </c>
      <c r="S15" s="207">
        <v>17161</v>
      </c>
      <c r="T15" s="207">
        <v>19835</v>
      </c>
      <c r="U15" s="330">
        <v>19835</v>
      </c>
      <c r="V15" s="207">
        <v>0</v>
      </c>
      <c r="W15" s="207">
        <v>0</v>
      </c>
      <c r="X15" s="330">
        <v>0</v>
      </c>
    </row>
    <row r="16" spans="1:24" s="299" customFormat="1" ht="12.75">
      <c r="A16" s="292"/>
      <c r="B16" s="298" t="s">
        <v>92</v>
      </c>
      <c r="C16" s="292"/>
      <c r="D16" s="292"/>
      <c r="E16" s="293" t="s">
        <v>221</v>
      </c>
      <c r="F16" s="207">
        <v>20165</v>
      </c>
      <c r="G16" s="207">
        <v>23035</v>
      </c>
      <c r="H16" s="330">
        <v>4032</v>
      </c>
      <c r="I16" s="330">
        <v>6111</v>
      </c>
      <c r="J16" s="207">
        <v>24936</v>
      </c>
      <c r="K16" s="330">
        <v>24936</v>
      </c>
      <c r="L16" s="330">
        <v>8610</v>
      </c>
      <c r="M16" s="330">
        <v>3154</v>
      </c>
      <c r="N16" s="330">
        <v>3757</v>
      </c>
      <c r="O16" s="369" t="s">
        <v>363</v>
      </c>
      <c r="P16" s="330">
        <v>24576</v>
      </c>
      <c r="Q16" s="330">
        <v>11924</v>
      </c>
      <c r="R16" s="330">
        <v>19222</v>
      </c>
      <c r="S16" s="330">
        <v>794</v>
      </c>
      <c r="T16" s="330">
        <v>30779</v>
      </c>
      <c r="U16" s="330">
        <v>30779</v>
      </c>
      <c r="V16" s="330">
        <v>7144</v>
      </c>
      <c r="W16" s="330">
        <v>2894</v>
      </c>
      <c r="X16" s="330">
        <v>14296</v>
      </c>
    </row>
    <row r="17" spans="1:24" s="299" customFormat="1" ht="12.75">
      <c r="A17" s="292"/>
      <c r="B17" s="38" t="s">
        <v>255</v>
      </c>
      <c r="C17" s="29"/>
      <c r="D17" s="29"/>
      <c r="E17" s="234" t="s">
        <v>221</v>
      </c>
      <c r="F17" s="200">
        <f>SUM(F12:F16)</f>
        <v>5351452</v>
      </c>
      <c r="G17" s="200">
        <f>SUM(G12:G16)</f>
        <v>7888711.2960000001</v>
      </c>
      <c r="H17" s="331">
        <f>SUM(H12:H16)</f>
        <v>2035412</v>
      </c>
      <c r="I17" s="331">
        <v>1901838</v>
      </c>
      <c r="J17" s="200">
        <f>SUM(J12:J16)</f>
        <v>7970132</v>
      </c>
      <c r="K17" s="233">
        <f t="shared" ref="K17" si="0">SUM(K12:K16)</f>
        <v>7970132</v>
      </c>
      <c r="L17" s="331">
        <f>SUM(L12:L16)</f>
        <v>1487055</v>
      </c>
      <c r="M17" s="331">
        <f>SUM(M12:M16)</f>
        <v>1066615</v>
      </c>
      <c r="N17" s="331">
        <v>1205859</v>
      </c>
      <c r="O17" s="371" t="s">
        <v>363</v>
      </c>
      <c r="P17" s="233">
        <f>SUM(P12:P16)</f>
        <v>5202080</v>
      </c>
      <c r="Q17" s="233">
        <v>1684649</v>
      </c>
      <c r="R17" s="233">
        <v>1998601</v>
      </c>
      <c r="S17" s="233">
        <v>2007949</v>
      </c>
      <c r="T17" s="233">
        <v>6742739</v>
      </c>
      <c r="U17" s="233">
        <v>6742739</v>
      </c>
      <c r="V17" s="233">
        <v>2303452</v>
      </c>
      <c r="W17" s="233">
        <v>2606186</v>
      </c>
      <c r="X17" s="233">
        <v>7660191</v>
      </c>
    </row>
    <row r="18" spans="1:24" s="299" customFormat="1" ht="12.75">
      <c r="A18" s="292"/>
      <c r="B18" s="301"/>
      <c r="C18" s="295"/>
      <c r="D18" s="295"/>
      <c r="E18" s="329"/>
      <c r="F18" s="201"/>
      <c r="G18" s="201"/>
      <c r="H18" s="201"/>
      <c r="I18" s="201"/>
      <c r="J18" s="207"/>
      <c r="L18" s="207"/>
      <c r="M18" s="207"/>
      <c r="N18" s="207"/>
      <c r="O18" s="370"/>
    </row>
    <row r="19" spans="1:24" s="299" customFormat="1" ht="12.75">
      <c r="A19" s="292"/>
      <c r="B19" s="301" t="s">
        <v>353</v>
      </c>
      <c r="C19" s="295"/>
      <c r="D19" s="295"/>
      <c r="E19" s="329"/>
      <c r="F19" s="201"/>
      <c r="G19" s="201"/>
      <c r="H19" s="201"/>
      <c r="I19" s="201"/>
      <c r="J19" s="207"/>
      <c r="L19" s="207"/>
      <c r="M19" s="207"/>
      <c r="N19" s="207"/>
      <c r="O19" s="370"/>
    </row>
    <row r="20" spans="1:24" s="299" customFormat="1" ht="12.75">
      <c r="A20" s="292"/>
      <c r="B20" s="296" t="s">
        <v>256</v>
      </c>
      <c r="C20" s="295"/>
      <c r="D20" s="295"/>
      <c r="E20" s="329" t="s">
        <v>221</v>
      </c>
      <c r="F20" s="201">
        <v>-2729514</v>
      </c>
      <c r="G20" s="201">
        <v>-4312958</v>
      </c>
      <c r="H20" s="330">
        <v>-1066813</v>
      </c>
      <c r="I20" s="330">
        <v>-875263</v>
      </c>
      <c r="J20" s="207">
        <v>-3913744</v>
      </c>
      <c r="K20" s="330">
        <v>-3913744</v>
      </c>
      <c r="L20" s="330">
        <v>-741384</v>
      </c>
      <c r="M20" s="330">
        <v>-384506</v>
      </c>
      <c r="N20" s="330">
        <v>-497446</v>
      </c>
      <c r="O20" s="369" t="s">
        <v>363</v>
      </c>
      <c r="P20" s="330">
        <v>-2277066</v>
      </c>
      <c r="Q20" s="330">
        <v>-747042</v>
      </c>
      <c r="R20" s="330">
        <v>-941936</v>
      </c>
      <c r="S20" s="330">
        <v>-999105</v>
      </c>
      <c r="T20" s="330">
        <v>-3596491</v>
      </c>
      <c r="U20" s="330">
        <v>-3596491</v>
      </c>
      <c r="V20" s="330">
        <v>-1465682</v>
      </c>
      <c r="W20" s="330">
        <v>-1352276</v>
      </c>
      <c r="X20" s="330">
        <v>-3950762</v>
      </c>
    </row>
    <row r="21" spans="1:24" s="299" customFormat="1" ht="12.75">
      <c r="A21" s="292"/>
      <c r="B21" s="296" t="s">
        <v>257</v>
      </c>
      <c r="C21" s="295"/>
      <c r="D21" s="295"/>
      <c r="E21" s="329" t="s">
        <v>221</v>
      </c>
      <c r="F21" s="201">
        <v>-624346</v>
      </c>
      <c r="G21" s="201">
        <v>-604475</v>
      </c>
      <c r="H21" s="330">
        <v>-162899</v>
      </c>
      <c r="I21" s="330">
        <v>-173818</v>
      </c>
      <c r="J21" s="207">
        <v>-721693</v>
      </c>
      <c r="K21" s="330">
        <v>-721693</v>
      </c>
      <c r="L21" s="330">
        <v>-174396</v>
      </c>
      <c r="M21" s="330">
        <v>-189136</v>
      </c>
      <c r="N21" s="330">
        <v>-181102</v>
      </c>
      <c r="O21" s="369" t="s">
        <v>363</v>
      </c>
      <c r="P21" s="330">
        <v>-740786</v>
      </c>
      <c r="Q21" s="330">
        <v>-164231</v>
      </c>
      <c r="R21" s="330">
        <v>-186546</v>
      </c>
      <c r="S21" s="330">
        <v>-193142</v>
      </c>
      <c r="T21" s="330">
        <v>-693031</v>
      </c>
      <c r="U21" s="330">
        <v>-693031</v>
      </c>
      <c r="V21" s="330">
        <v>-190397</v>
      </c>
      <c r="W21" s="330">
        <v>-291809</v>
      </c>
      <c r="X21" s="330">
        <v>-826384</v>
      </c>
    </row>
    <row r="22" spans="1:24" s="299" customFormat="1" ht="12.75">
      <c r="A22" s="292"/>
      <c r="B22" s="296" t="s">
        <v>258</v>
      </c>
      <c r="C22" s="295"/>
      <c r="D22" s="295"/>
      <c r="E22" s="329" t="s">
        <v>221</v>
      </c>
      <c r="F22" s="201">
        <v>-354447</v>
      </c>
      <c r="G22" s="201">
        <v>-477732</v>
      </c>
      <c r="H22" s="330">
        <v>-118677</v>
      </c>
      <c r="I22" s="330">
        <v>-107213</v>
      </c>
      <c r="J22" s="207">
        <v>-454295</v>
      </c>
      <c r="K22" s="330">
        <v>-454295</v>
      </c>
      <c r="L22" s="330">
        <v>-94293</v>
      </c>
      <c r="M22" s="330">
        <v>-45187</v>
      </c>
      <c r="N22" s="330">
        <v>-64816</v>
      </c>
      <c r="O22" s="369" t="s">
        <v>363</v>
      </c>
      <c r="P22" s="330">
        <v>-269559</v>
      </c>
      <c r="Q22" s="330">
        <v>-91672</v>
      </c>
      <c r="R22" s="330">
        <v>-105601</v>
      </c>
      <c r="S22" s="330">
        <v>-114269</v>
      </c>
      <c r="T22" s="330">
        <v>-428639</v>
      </c>
      <c r="U22" s="330">
        <v>-428639</v>
      </c>
      <c r="V22" s="330">
        <v>-109675</v>
      </c>
      <c r="W22" s="330">
        <v>-181496</v>
      </c>
      <c r="X22" s="330">
        <v>-508309</v>
      </c>
    </row>
    <row r="23" spans="1:24" s="299" customFormat="1" ht="12.75">
      <c r="A23" s="292"/>
      <c r="B23" s="296" t="s">
        <v>259</v>
      </c>
      <c r="C23" s="295"/>
      <c r="D23" s="295"/>
      <c r="E23" s="329" t="s">
        <v>221</v>
      </c>
      <c r="F23" s="201">
        <v>-238021</v>
      </c>
      <c r="G23" s="201">
        <v>-285186</v>
      </c>
      <c r="H23" s="330">
        <v>-83369</v>
      </c>
      <c r="I23" s="330">
        <v>-83847</v>
      </c>
      <c r="J23" s="207">
        <v>-337424</v>
      </c>
      <c r="K23" s="330">
        <v>-337424</v>
      </c>
      <c r="L23" s="330">
        <v>-91758</v>
      </c>
      <c r="M23" s="330">
        <v>-88461</v>
      </c>
      <c r="N23" s="330">
        <v>-85599</v>
      </c>
      <c r="O23" s="369" t="s">
        <v>363</v>
      </c>
      <c r="P23" s="330">
        <v>-360283</v>
      </c>
      <c r="Q23" s="330">
        <v>-98103</v>
      </c>
      <c r="R23" s="330">
        <v>-99291</v>
      </c>
      <c r="S23" s="330">
        <v>-97380</v>
      </c>
      <c r="T23" s="330">
        <v>-322068</v>
      </c>
      <c r="U23" s="330">
        <v>-322068</v>
      </c>
      <c r="V23" s="330">
        <v>-83234</v>
      </c>
      <c r="W23" s="330">
        <v>-80182</v>
      </c>
      <c r="X23" s="330">
        <v>-374835</v>
      </c>
    </row>
    <row r="24" spans="1:24" s="299" customFormat="1" ht="12.75">
      <c r="A24" s="292"/>
      <c r="B24" s="298" t="s">
        <v>89</v>
      </c>
      <c r="C24" s="295"/>
      <c r="D24" s="295"/>
      <c r="E24" s="329" t="s">
        <v>221</v>
      </c>
      <c r="F24" s="201">
        <v>-238063</v>
      </c>
      <c r="G24" s="201">
        <v>-370777</v>
      </c>
      <c r="H24" s="330">
        <v>-115555</v>
      </c>
      <c r="I24" s="330">
        <v>-99957</v>
      </c>
      <c r="J24" s="207">
        <v>-420402</v>
      </c>
      <c r="K24" s="330">
        <v>-420402</v>
      </c>
      <c r="L24" s="330">
        <v>-118649</v>
      </c>
      <c r="M24" s="330">
        <v>-103836</v>
      </c>
      <c r="N24" s="330">
        <v>-103609</v>
      </c>
      <c r="O24" s="369" t="s">
        <v>363</v>
      </c>
      <c r="P24" s="330">
        <v>-458186</v>
      </c>
      <c r="Q24" s="330">
        <v>-122669</v>
      </c>
      <c r="R24" s="330">
        <v>-111529</v>
      </c>
      <c r="S24" s="330">
        <v>-82343</v>
      </c>
      <c r="T24" s="330">
        <v>-131912</v>
      </c>
      <c r="U24" s="330">
        <v>-131912</v>
      </c>
      <c r="V24" s="330">
        <v>-31568</v>
      </c>
      <c r="W24" s="330">
        <v>-38243</v>
      </c>
      <c r="X24" s="330">
        <v>-144630</v>
      </c>
    </row>
    <row r="25" spans="1:24" s="42" customFormat="1" ht="12.75">
      <c r="A25" s="295"/>
      <c r="B25" s="296" t="s">
        <v>88</v>
      </c>
      <c r="C25" s="295"/>
      <c r="D25" s="295"/>
      <c r="E25" s="329" t="s">
        <v>221</v>
      </c>
      <c r="F25" s="203">
        <v>-163780</v>
      </c>
      <c r="G25" s="203">
        <v>-213485</v>
      </c>
      <c r="H25" s="330">
        <v>-32097</v>
      </c>
      <c r="I25" s="330">
        <v>-62082</v>
      </c>
      <c r="J25" s="207">
        <v>-213967</v>
      </c>
      <c r="K25" s="330">
        <v>-213967</v>
      </c>
      <c r="L25" s="330">
        <v>-37697</v>
      </c>
      <c r="M25" s="330">
        <v>-37121</v>
      </c>
      <c r="N25" s="330">
        <v>-32764</v>
      </c>
      <c r="O25" s="369" t="s">
        <v>363</v>
      </c>
      <c r="P25" s="330">
        <v>-170208</v>
      </c>
      <c r="Q25" s="330">
        <v>-31609</v>
      </c>
      <c r="R25" s="330">
        <v>-37135</v>
      </c>
      <c r="S25" s="330">
        <v>-34682</v>
      </c>
      <c r="T25" s="330">
        <v>-148478</v>
      </c>
      <c r="U25" s="330">
        <v>-148478</v>
      </c>
      <c r="V25" s="330">
        <v>-32614</v>
      </c>
      <c r="W25" s="330">
        <v>-34179</v>
      </c>
      <c r="X25" s="330">
        <v>-103664</v>
      </c>
    </row>
    <row r="26" spans="1:24" s="299" customFormat="1" ht="27" customHeight="1">
      <c r="A26" s="292"/>
      <c r="B26" s="428" t="s">
        <v>399</v>
      </c>
      <c r="C26" s="428"/>
      <c r="D26" s="428"/>
      <c r="E26" s="329" t="s">
        <v>221</v>
      </c>
      <c r="F26" s="203">
        <v>-24660</v>
      </c>
      <c r="G26" s="203">
        <v>-165522</v>
      </c>
      <c r="H26" s="330">
        <v>-368</v>
      </c>
      <c r="I26" s="330">
        <v>-24872</v>
      </c>
      <c r="J26" s="207">
        <v>-207819</v>
      </c>
      <c r="K26" s="330">
        <v>-150751</v>
      </c>
      <c r="L26" s="330">
        <v>-61139</v>
      </c>
      <c r="M26" s="330">
        <v>-164263</v>
      </c>
      <c r="N26" s="330">
        <v>-2046</v>
      </c>
      <c r="O26" s="369" t="s">
        <v>363</v>
      </c>
      <c r="P26" s="330">
        <v>-243694</v>
      </c>
      <c r="Q26" s="330">
        <v>6</v>
      </c>
      <c r="R26" s="330">
        <v>-3780</v>
      </c>
      <c r="S26" s="330">
        <v>-3517</v>
      </c>
      <c r="T26" s="330">
        <v>-20724</v>
      </c>
      <c r="U26" s="330">
        <v>-20724</v>
      </c>
      <c r="V26" s="330">
        <v>-47</v>
      </c>
      <c r="W26" s="330">
        <v>677</v>
      </c>
      <c r="X26" s="330">
        <v>229</v>
      </c>
    </row>
    <row r="27" spans="1:24" s="299" customFormat="1" ht="12.75">
      <c r="A27" s="292"/>
      <c r="B27" s="406" t="s">
        <v>354</v>
      </c>
      <c r="C27" s="405"/>
      <c r="D27" s="405"/>
      <c r="E27" s="293" t="s">
        <v>221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  <c r="K27" s="330">
        <v>-57068</v>
      </c>
      <c r="L27" s="207">
        <v>0</v>
      </c>
      <c r="M27" s="207">
        <v>0</v>
      </c>
      <c r="N27" s="330">
        <v>-19692</v>
      </c>
      <c r="O27" s="369" t="s">
        <v>363</v>
      </c>
      <c r="P27" s="330">
        <v>-19807</v>
      </c>
      <c r="Q27" s="330">
        <v>-19800</v>
      </c>
      <c r="R27" s="207">
        <v>0</v>
      </c>
      <c r="S27" s="207">
        <v>-59283</v>
      </c>
      <c r="T27" s="207">
        <v>-79083</v>
      </c>
      <c r="U27" s="330">
        <v>-79083</v>
      </c>
      <c r="V27" s="207">
        <v>0</v>
      </c>
      <c r="W27" s="207">
        <v>0</v>
      </c>
      <c r="X27" s="330">
        <v>0</v>
      </c>
    </row>
    <row r="28" spans="1:24" s="299" customFormat="1" ht="12.6" customHeight="1">
      <c r="A28" s="292"/>
      <c r="B28" s="429" t="s">
        <v>329</v>
      </c>
      <c r="C28" s="429"/>
      <c r="D28" s="429"/>
      <c r="E28" s="293" t="s">
        <v>221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330">
        <v>-38000</v>
      </c>
      <c r="M28" s="207">
        <v>0</v>
      </c>
      <c r="N28" s="207">
        <v>0</v>
      </c>
      <c r="O28" s="369" t="s">
        <v>363</v>
      </c>
      <c r="P28" s="207">
        <v>-30654</v>
      </c>
      <c r="Q28" s="207">
        <v>0</v>
      </c>
      <c r="R28" s="207">
        <v>0</v>
      </c>
      <c r="S28" s="207">
        <v>0</v>
      </c>
      <c r="T28" s="207">
        <v>-64</v>
      </c>
      <c r="U28" s="207">
        <v>-64</v>
      </c>
      <c r="V28" s="207">
        <v>0</v>
      </c>
      <c r="W28" s="207">
        <v>0</v>
      </c>
      <c r="X28" s="330"/>
    </row>
    <row r="29" spans="1:24" s="299" customFormat="1" ht="12.75">
      <c r="A29" s="292" t="s">
        <v>226</v>
      </c>
      <c r="B29" s="298" t="s">
        <v>260</v>
      </c>
      <c r="C29" s="292"/>
      <c r="D29" s="292"/>
      <c r="E29" s="293" t="s">
        <v>221</v>
      </c>
      <c r="F29" s="203">
        <v>14845</v>
      </c>
      <c r="G29" s="203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370" t="s">
        <v>363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330"/>
    </row>
    <row r="30" spans="1:24" s="299" customFormat="1" ht="12.75">
      <c r="A30" s="292"/>
      <c r="B30" s="298" t="s">
        <v>379</v>
      </c>
      <c r="C30" s="292"/>
      <c r="D30" s="292"/>
      <c r="E30" s="293" t="s">
        <v>221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203">
        <v>0</v>
      </c>
      <c r="Q30" s="203">
        <v>0</v>
      </c>
      <c r="R30" s="207">
        <v>-1351</v>
      </c>
      <c r="S30" s="207">
        <v>-1472</v>
      </c>
      <c r="T30" s="207">
        <v>0</v>
      </c>
      <c r="U30" s="207">
        <v>0</v>
      </c>
      <c r="V30" s="207">
        <v>0</v>
      </c>
      <c r="W30" s="207">
        <v>0</v>
      </c>
      <c r="X30" s="330"/>
    </row>
    <row r="31" spans="1:24" s="299" customFormat="1" ht="13.15" customHeight="1">
      <c r="A31" s="292"/>
      <c r="B31" s="428" t="s">
        <v>261</v>
      </c>
      <c r="C31" s="428"/>
      <c r="D31" s="428"/>
      <c r="E31" s="293" t="s">
        <v>221</v>
      </c>
      <c r="F31" s="203">
        <v>-34767</v>
      </c>
      <c r="G31" s="203">
        <v>-23283</v>
      </c>
      <c r="H31" s="330">
        <v>-4734</v>
      </c>
      <c r="I31" s="330">
        <v>-1892</v>
      </c>
      <c r="J31" s="207">
        <v>-7203</v>
      </c>
      <c r="K31" s="330">
        <v>-7203</v>
      </c>
      <c r="L31" s="330">
        <v>-7315</v>
      </c>
      <c r="M31" s="330">
        <v>-7420</v>
      </c>
      <c r="N31" s="330">
        <v>-6871</v>
      </c>
      <c r="O31" s="369" t="s">
        <v>363</v>
      </c>
      <c r="P31" s="330">
        <v>-32151</v>
      </c>
      <c r="Q31" s="330">
        <v>-5755</v>
      </c>
      <c r="R31" s="330">
        <v>-3729</v>
      </c>
      <c r="S31" s="330">
        <v>-2244</v>
      </c>
      <c r="T31" s="330">
        <v>-24510</v>
      </c>
      <c r="U31" s="330">
        <v>-24510</v>
      </c>
      <c r="V31" s="330">
        <v>-6032</v>
      </c>
      <c r="W31" s="330">
        <v>-8040</v>
      </c>
      <c r="X31" s="330">
        <v>-57518</v>
      </c>
    </row>
    <row r="32" spans="1:24" s="299" customFormat="1" ht="12.75">
      <c r="A32" s="292"/>
      <c r="B32" s="298" t="s">
        <v>96</v>
      </c>
      <c r="C32" s="405"/>
      <c r="D32" s="405"/>
      <c r="E32" s="293" t="s">
        <v>221</v>
      </c>
      <c r="F32" s="203">
        <v>-306355</v>
      </c>
      <c r="G32" s="203">
        <v>-427655</v>
      </c>
      <c r="H32" s="330">
        <v>-85393</v>
      </c>
      <c r="I32" s="330">
        <v>-75454</v>
      </c>
      <c r="J32" s="207">
        <v>-317433</v>
      </c>
      <c r="K32" s="330">
        <v>-317433</v>
      </c>
      <c r="L32" s="330">
        <v>-67074</v>
      </c>
      <c r="M32" s="330">
        <v>-68120</v>
      </c>
      <c r="N32" s="330">
        <v>-67067</v>
      </c>
      <c r="O32" s="369" t="s">
        <v>363</v>
      </c>
      <c r="P32" s="330">
        <v>-297551</v>
      </c>
      <c r="Q32" s="330">
        <v>-68019</v>
      </c>
      <c r="R32" s="330">
        <v>-69170</v>
      </c>
      <c r="S32" s="330">
        <v>-67493</v>
      </c>
      <c r="T32" s="207">
        <v>-249265</v>
      </c>
      <c r="U32" s="330">
        <v>-249265</v>
      </c>
      <c r="V32" s="207">
        <v>-83703</v>
      </c>
      <c r="W32" s="207">
        <v>-69658</v>
      </c>
      <c r="X32" s="330">
        <v>-227621</v>
      </c>
    </row>
    <row r="33" spans="1:24" s="299" customFormat="1" ht="12.75">
      <c r="A33" s="292"/>
      <c r="B33" s="296" t="s">
        <v>262</v>
      </c>
      <c r="C33" s="405"/>
      <c r="D33" s="405"/>
      <c r="E33" s="293" t="s">
        <v>221</v>
      </c>
      <c r="F33" s="203">
        <v>67055</v>
      </c>
      <c r="G33" s="203">
        <v>-38320</v>
      </c>
      <c r="H33" s="330">
        <v>3368</v>
      </c>
      <c r="I33" s="330">
        <v>-1183</v>
      </c>
      <c r="J33" s="207">
        <v>8479</v>
      </c>
      <c r="K33" s="330">
        <v>8479</v>
      </c>
      <c r="L33" s="330">
        <v>32737</v>
      </c>
      <c r="M33" s="330">
        <v>-14618</v>
      </c>
      <c r="N33" s="330">
        <v>1636</v>
      </c>
      <c r="O33" s="369" t="s">
        <v>363</v>
      </c>
      <c r="P33" s="330">
        <v>-23935</v>
      </c>
      <c r="Q33" s="330">
        <v>3626</v>
      </c>
      <c r="R33" s="330">
        <v>-4284</v>
      </c>
      <c r="S33" s="330">
        <v>-1038</v>
      </c>
      <c r="T33" s="330">
        <v>-17781</v>
      </c>
      <c r="U33" s="330">
        <v>-17781</v>
      </c>
      <c r="V33" s="330">
        <v>69574</v>
      </c>
      <c r="W33" s="330">
        <v>-109494</v>
      </c>
      <c r="X33" s="330">
        <v>-1407</v>
      </c>
    </row>
    <row r="34" spans="1:24" s="299" customFormat="1" ht="12.75">
      <c r="A34" s="292"/>
      <c r="B34" s="38" t="s">
        <v>263</v>
      </c>
      <c r="C34" s="29"/>
      <c r="D34" s="29"/>
      <c r="E34" s="234" t="s">
        <v>221</v>
      </c>
      <c r="F34" s="200">
        <f>SUM(F20:F33)</f>
        <v>-4632053</v>
      </c>
      <c r="G34" s="200">
        <f>SUM(G20:G33)</f>
        <v>-6919393</v>
      </c>
      <c r="H34" s="331">
        <f>SUM(H20:H33)</f>
        <v>-1666537</v>
      </c>
      <c r="I34" s="331">
        <v>-1505581</v>
      </c>
      <c r="J34" s="200">
        <f>SUM(J20:J33)</f>
        <v>-6585501</v>
      </c>
      <c r="K34" s="233">
        <f>SUM(K20:K33)</f>
        <v>-6585501</v>
      </c>
      <c r="L34" s="331">
        <f>SUM(L20:L33)</f>
        <v>-1398968</v>
      </c>
      <c r="M34" s="331">
        <f>SUM(M20:M33)</f>
        <v>-1102668</v>
      </c>
      <c r="N34" s="331">
        <v>-1059376</v>
      </c>
      <c r="O34" s="371" t="s">
        <v>363</v>
      </c>
      <c r="P34" s="233">
        <f>SUM(P20:P33)</f>
        <v>-4923880</v>
      </c>
      <c r="Q34" s="233">
        <v>-1345268</v>
      </c>
      <c r="R34" s="233">
        <v>-1564352</v>
      </c>
      <c r="S34" s="233">
        <v>-1655968</v>
      </c>
      <c r="T34" s="233">
        <v>-5676484</v>
      </c>
      <c r="U34" s="233">
        <v>-5676484</v>
      </c>
      <c r="V34" s="233">
        <v>-1933378</v>
      </c>
      <c r="W34" s="233">
        <v>-2164700</v>
      </c>
      <c r="X34" s="233">
        <v>-6194901</v>
      </c>
    </row>
    <row r="35" spans="1:24" s="299" customFormat="1" ht="12.75">
      <c r="A35" s="292"/>
      <c r="C35" s="292"/>
      <c r="D35" s="292"/>
      <c r="E35" s="293"/>
      <c r="F35" s="203"/>
      <c r="G35" s="203"/>
      <c r="H35" s="203"/>
      <c r="I35" s="203"/>
      <c r="J35" s="207"/>
      <c r="L35" s="207"/>
      <c r="M35" s="207"/>
      <c r="N35" s="207"/>
      <c r="O35" s="370"/>
    </row>
    <row r="36" spans="1:24" s="299" customFormat="1" ht="12.75">
      <c r="A36" s="292"/>
      <c r="B36" s="38" t="s">
        <v>103</v>
      </c>
      <c r="C36" s="29"/>
      <c r="D36" s="29"/>
      <c r="E36" s="190" t="s">
        <v>221</v>
      </c>
      <c r="F36" s="200">
        <f>SUM(F34,F17)</f>
        <v>719399</v>
      </c>
      <c r="G36" s="200">
        <f>SUM(G34,G17)</f>
        <v>969318.29600000009</v>
      </c>
      <c r="H36" s="208">
        <f>SUM(H34,H17)</f>
        <v>368875</v>
      </c>
      <c r="I36" s="208">
        <v>396257</v>
      </c>
      <c r="J36" s="200">
        <f>SUM(J34,J17)</f>
        <v>1384631</v>
      </c>
      <c r="K36" s="331">
        <f>K34+K17</f>
        <v>1384631</v>
      </c>
      <c r="L36" s="208">
        <f>SUM(L34,L17)</f>
        <v>88087</v>
      </c>
      <c r="M36" s="208">
        <f>SUM(M34,M17)</f>
        <v>-36053</v>
      </c>
      <c r="N36" s="208">
        <v>146483</v>
      </c>
      <c r="O36" s="372" t="s">
        <v>363</v>
      </c>
      <c r="P36" s="331">
        <f>P34+P17</f>
        <v>278200</v>
      </c>
      <c r="Q36" s="331">
        <v>339381</v>
      </c>
      <c r="R36" s="331">
        <v>434249</v>
      </c>
      <c r="S36" s="331">
        <v>351981</v>
      </c>
      <c r="T36" s="331">
        <v>1066255</v>
      </c>
      <c r="U36" s="331">
        <v>1066255</v>
      </c>
      <c r="V36" s="331">
        <v>370074</v>
      </c>
      <c r="W36" s="331">
        <v>441486</v>
      </c>
      <c r="X36" s="331">
        <v>1465290</v>
      </c>
    </row>
    <row r="37" spans="1:24" s="299" customFormat="1" ht="12.75">
      <c r="A37" s="292"/>
      <c r="B37" s="301"/>
      <c r="C37" s="295"/>
      <c r="D37" s="295"/>
      <c r="E37" s="329"/>
      <c r="F37" s="201"/>
      <c r="G37" s="201"/>
      <c r="H37" s="210"/>
      <c r="I37" s="210"/>
      <c r="J37" s="207"/>
      <c r="L37" s="207"/>
      <c r="M37" s="207"/>
      <c r="N37" s="207"/>
      <c r="O37" s="370"/>
    </row>
    <row r="38" spans="1:24" s="42" customFormat="1" ht="12.75">
      <c r="A38" s="295"/>
      <c r="B38" s="240" t="s">
        <v>101</v>
      </c>
      <c r="C38" s="241"/>
      <c r="D38" s="241"/>
      <c r="E38" s="242" t="s">
        <v>221</v>
      </c>
      <c r="F38" s="243">
        <v>-190285</v>
      </c>
      <c r="G38" s="243">
        <v>-279259.65700000001</v>
      </c>
      <c r="H38" s="243">
        <v>-59681</v>
      </c>
      <c r="I38" s="243">
        <v>-83053</v>
      </c>
      <c r="J38" s="243">
        <v>-226180</v>
      </c>
      <c r="K38" s="377">
        <v>-226180</v>
      </c>
      <c r="L38" s="243">
        <v>-18573</v>
      </c>
      <c r="M38" s="243">
        <v>-12757</v>
      </c>
      <c r="N38" s="243">
        <v>-30734</v>
      </c>
      <c r="O38" s="373" t="s">
        <v>363</v>
      </c>
      <c r="P38" s="377">
        <v>-106303</v>
      </c>
      <c r="Q38" s="377">
        <v>-53261</v>
      </c>
      <c r="R38" s="377">
        <v>-75936</v>
      </c>
      <c r="S38" s="377">
        <v>-53939</v>
      </c>
      <c r="T38" s="377">
        <v>-221393</v>
      </c>
      <c r="U38" s="377">
        <v>-221393</v>
      </c>
      <c r="V38" s="377">
        <v>-82643</v>
      </c>
      <c r="W38" s="377">
        <v>-51957</v>
      </c>
      <c r="X38" s="377">
        <v>-303264</v>
      </c>
    </row>
    <row r="39" spans="1:24" s="299" customFormat="1" ht="12.75">
      <c r="A39" s="292"/>
      <c r="B39" s="45" t="s">
        <v>264</v>
      </c>
      <c r="C39" s="292"/>
      <c r="D39" s="292"/>
      <c r="E39" s="293" t="s">
        <v>221</v>
      </c>
      <c r="F39" s="203">
        <f>SUM(F36:F38)</f>
        <v>529114</v>
      </c>
      <c r="G39" s="203">
        <f>SUM(G36:G38)-1</f>
        <v>690057.63900000008</v>
      </c>
      <c r="H39" s="210">
        <f>SUM(H36:H38)</f>
        <v>309194</v>
      </c>
      <c r="I39" s="210">
        <v>313204</v>
      </c>
      <c r="J39" s="201">
        <f>SUM(J36:J38)</f>
        <v>1158451</v>
      </c>
      <c r="K39" s="378">
        <f>SUM(K36:K38)</f>
        <v>1158451</v>
      </c>
      <c r="L39" s="210">
        <f>SUM(L36:L38)</f>
        <v>69514</v>
      </c>
      <c r="M39" s="210">
        <v>-48810</v>
      </c>
      <c r="N39" s="210">
        <v>115749</v>
      </c>
      <c r="O39" s="374" t="s">
        <v>363</v>
      </c>
      <c r="P39" s="378">
        <f>SUM(P36:P38)</f>
        <v>171897</v>
      </c>
      <c r="Q39" s="378">
        <v>286120</v>
      </c>
      <c r="R39" s="378">
        <v>358313</v>
      </c>
      <c r="S39" s="378"/>
      <c r="T39" s="378">
        <v>844862</v>
      </c>
      <c r="U39" s="378">
        <v>844862</v>
      </c>
      <c r="V39" s="378">
        <v>287431</v>
      </c>
      <c r="W39" s="378">
        <v>389529</v>
      </c>
      <c r="X39" s="378">
        <v>1162026</v>
      </c>
    </row>
    <row r="40" spans="1:24" s="299" customFormat="1" ht="12.75">
      <c r="A40" s="292"/>
      <c r="B40" s="45"/>
      <c r="C40" s="292"/>
      <c r="D40" s="292"/>
      <c r="E40" s="293"/>
      <c r="F40" s="203"/>
      <c r="G40" s="203"/>
      <c r="H40" s="203"/>
      <c r="I40" s="203"/>
      <c r="J40" s="207"/>
      <c r="L40" s="207"/>
      <c r="M40" s="207"/>
      <c r="N40" s="207"/>
      <c r="O40" s="370"/>
    </row>
    <row r="41" spans="1:24" s="299" customFormat="1" ht="12.75">
      <c r="A41" s="292"/>
      <c r="B41" s="45" t="s">
        <v>102</v>
      </c>
      <c r="C41" s="292"/>
      <c r="D41" s="292"/>
      <c r="E41" s="293"/>
      <c r="F41" s="203"/>
      <c r="G41" s="203"/>
      <c r="H41" s="203"/>
      <c r="I41" s="203"/>
      <c r="J41" s="207"/>
      <c r="L41" s="207"/>
      <c r="M41" s="207"/>
      <c r="N41" s="207"/>
      <c r="O41" s="370"/>
    </row>
    <row r="42" spans="1:24" s="299" customFormat="1" ht="12.75">
      <c r="A42" s="292"/>
      <c r="B42" s="298" t="s">
        <v>265</v>
      </c>
      <c r="C42" s="292"/>
      <c r="D42" s="292"/>
      <c r="E42" s="293" t="s">
        <v>221</v>
      </c>
      <c r="F42" s="330">
        <v>-3666</v>
      </c>
      <c r="G42" s="330">
        <v>3452.7919999999999</v>
      </c>
      <c r="H42" s="330">
        <v>6</v>
      </c>
      <c r="I42" s="330">
        <v>0</v>
      </c>
      <c r="J42" s="330">
        <v>6</v>
      </c>
      <c r="K42" s="330">
        <v>6</v>
      </c>
      <c r="L42" s="207">
        <v>0</v>
      </c>
      <c r="M42" s="207">
        <v>0</v>
      </c>
      <c r="N42" s="207">
        <v>0</v>
      </c>
      <c r="O42" s="370" t="s">
        <v>363</v>
      </c>
      <c r="P42" s="207">
        <v>0</v>
      </c>
      <c r="Q42" s="207">
        <v>0</v>
      </c>
      <c r="R42" s="207">
        <v>0</v>
      </c>
      <c r="S42" s="207">
        <v>0</v>
      </c>
      <c r="T42" s="207">
        <v>352478</v>
      </c>
      <c r="U42" s="207">
        <v>352478</v>
      </c>
      <c r="V42" s="207">
        <v>0</v>
      </c>
      <c r="W42" s="207">
        <v>0</v>
      </c>
      <c r="X42" s="207">
        <v>0</v>
      </c>
    </row>
    <row r="43" spans="1:24" s="299" customFormat="1" ht="12.75">
      <c r="A43" s="292"/>
      <c r="B43" s="302" t="s">
        <v>266</v>
      </c>
      <c r="C43" s="300"/>
      <c r="D43" s="300"/>
      <c r="E43" s="117" t="s">
        <v>221</v>
      </c>
      <c r="F43" s="204">
        <f>SUM(F39:F42)</f>
        <v>525448</v>
      </c>
      <c r="G43" s="204">
        <f>SUM(G39:G42)+1</f>
        <v>693511.4310000001</v>
      </c>
      <c r="H43" s="217">
        <f>SUM(H39:H42)</f>
        <v>309200</v>
      </c>
      <c r="I43" s="217">
        <v>313204</v>
      </c>
      <c r="J43" s="204">
        <v>1158457</v>
      </c>
      <c r="K43" s="333">
        <f>SUM(K39:K42)</f>
        <v>1158457</v>
      </c>
      <c r="L43" s="217">
        <v>69514</v>
      </c>
      <c r="M43" s="217">
        <v>-48810</v>
      </c>
      <c r="N43" s="217">
        <v>115749</v>
      </c>
      <c r="O43" s="375" t="s">
        <v>363</v>
      </c>
      <c r="P43" s="333">
        <f>SUM(P39:P42)</f>
        <v>171897</v>
      </c>
      <c r="Q43" s="333">
        <f>SUM(Q39:Q42)</f>
        <v>286120</v>
      </c>
      <c r="R43" s="333">
        <f>SUM(R39:R42)</f>
        <v>358313</v>
      </c>
      <c r="S43" s="333">
        <v>298042</v>
      </c>
      <c r="T43" s="333">
        <v>1197340</v>
      </c>
      <c r="U43" s="333">
        <v>1197340</v>
      </c>
      <c r="V43" s="333">
        <v>287431</v>
      </c>
      <c r="W43" s="333">
        <v>389529</v>
      </c>
      <c r="X43" s="333">
        <v>1162026</v>
      </c>
    </row>
    <row r="44" spans="1:24">
      <c r="J44" s="299"/>
      <c r="L44" s="299"/>
      <c r="M44" s="299"/>
      <c r="N44" s="299"/>
      <c r="O44" s="376"/>
    </row>
    <row r="45" spans="1:24">
      <c r="B45" s="301" t="s">
        <v>330</v>
      </c>
      <c r="J45" s="299"/>
      <c r="K45" s="299"/>
      <c r="L45" s="299"/>
      <c r="M45" s="299"/>
      <c r="N45" s="299"/>
      <c r="O45" s="376"/>
      <c r="P45" s="299"/>
      <c r="Q45" s="299"/>
      <c r="R45" s="299"/>
      <c r="S45" s="299"/>
      <c r="U45" s="299"/>
    </row>
    <row r="46" spans="1:24" ht="12.75">
      <c r="B46" s="296" t="s">
        <v>331</v>
      </c>
      <c r="E46" s="329" t="s">
        <v>221</v>
      </c>
      <c r="F46" s="330">
        <v>443408</v>
      </c>
      <c r="G46" s="330">
        <v>695864</v>
      </c>
      <c r="H46" s="330">
        <v>309165</v>
      </c>
      <c r="I46" s="330">
        <v>314371</v>
      </c>
      <c r="J46" s="330">
        <v>1197157</v>
      </c>
      <c r="K46" s="330">
        <v>1197157</v>
      </c>
      <c r="L46" s="330">
        <v>86267</v>
      </c>
      <c r="M46" s="330">
        <v>17387</v>
      </c>
      <c r="N46" s="330">
        <v>119329</v>
      </c>
      <c r="O46" s="369" t="s">
        <v>363</v>
      </c>
      <c r="P46" s="330">
        <v>273237</v>
      </c>
      <c r="Q46" s="330">
        <v>286703</v>
      </c>
      <c r="R46" s="330">
        <v>357156</v>
      </c>
      <c r="S46" s="330">
        <v>303469</v>
      </c>
      <c r="T46" s="330">
        <v>1215561</v>
      </c>
      <c r="U46" s="330">
        <v>1215561</v>
      </c>
      <c r="V46" s="330">
        <v>311861</v>
      </c>
      <c r="W46" s="330">
        <v>344301</v>
      </c>
      <c r="X46" s="330">
        <v>1123314</v>
      </c>
    </row>
    <row r="47" spans="1:24" ht="12.75">
      <c r="B47" s="298" t="s">
        <v>332</v>
      </c>
      <c r="E47" s="242" t="s">
        <v>221</v>
      </c>
      <c r="F47" s="330">
        <v>82040</v>
      </c>
      <c r="G47" s="330">
        <v>-2353</v>
      </c>
      <c r="H47" s="330">
        <v>35</v>
      </c>
      <c r="I47" s="330">
        <v>-1167</v>
      </c>
      <c r="J47" s="330">
        <v>-38700</v>
      </c>
      <c r="K47" s="330">
        <v>-38700</v>
      </c>
      <c r="L47" s="330">
        <v>-16753</v>
      </c>
      <c r="M47" s="330">
        <v>-66197</v>
      </c>
      <c r="N47" s="330">
        <v>-3580</v>
      </c>
      <c r="O47" s="369" t="s">
        <v>363</v>
      </c>
      <c r="P47" s="330">
        <v>-101340</v>
      </c>
      <c r="Q47" s="330">
        <v>-583</v>
      </c>
      <c r="R47" s="330">
        <v>1157</v>
      </c>
      <c r="S47" s="330">
        <v>-5427</v>
      </c>
      <c r="T47" s="330">
        <v>-18221</v>
      </c>
      <c r="U47" s="330">
        <v>-18221</v>
      </c>
      <c r="V47" s="330">
        <v>-24430</v>
      </c>
      <c r="W47" s="330">
        <v>45228</v>
      </c>
      <c r="X47" s="330">
        <v>38712</v>
      </c>
    </row>
    <row r="48" spans="1:24" ht="12.75">
      <c r="B48" s="302"/>
      <c r="C48" s="300"/>
      <c r="D48" s="300"/>
      <c r="E48" s="242" t="s">
        <v>221</v>
      </c>
      <c r="F48" s="333">
        <f>F46+F47</f>
        <v>525448</v>
      </c>
      <c r="G48" s="333">
        <f>G46+G47</f>
        <v>693511</v>
      </c>
      <c r="H48" s="332">
        <f>H46+H47</f>
        <v>309200</v>
      </c>
      <c r="I48" s="332">
        <v>313204</v>
      </c>
      <c r="J48" s="333">
        <v>1158457</v>
      </c>
      <c r="K48" s="333">
        <f>K46+K47</f>
        <v>1158457</v>
      </c>
      <c r="L48" s="332">
        <v>69514</v>
      </c>
      <c r="M48" s="332">
        <v>-48810</v>
      </c>
      <c r="N48" s="217">
        <v>115749</v>
      </c>
      <c r="O48" s="375" t="s">
        <v>363</v>
      </c>
      <c r="P48" s="333">
        <f>P46+P47</f>
        <v>171897</v>
      </c>
      <c r="Q48" s="333">
        <f>Q46+Q47</f>
        <v>286120</v>
      </c>
      <c r="R48" s="333">
        <f>R46+R47</f>
        <v>358313</v>
      </c>
      <c r="S48" s="333">
        <v>298042</v>
      </c>
      <c r="T48" s="333">
        <v>1197340</v>
      </c>
      <c r="U48" s="333">
        <v>1197340</v>
      </c>
      <c r="V48" s="333">
        <v>287431</v>
      </c>
      <c r="W48" s="333">
        <v>389529</v>
      </c>
      <c r="X48" s="333">
        <v>1162026</v>
      </c>
    </row>
    <row r="49" spans="2:16">
      <c r="I49" s="299"/>
      <c r="J49" s="299"/>
      <c r="K49" s="299"/>
      <c r="P49" s="299"/>
    </row>
    <row r="52" spans="2:16" ht="15" customHeight="1">
      <c r="B52" s="430" t="s">
        <v>271</v>
      </c>
      <c r="C52" s="430"/>
      <c r="D52" s="430"/>
      <c r="E52" s="430"/>
      <c r="F52" s="430"/>
      <c r="G52" s="430"/>
      <c r="H52" s="430"/>
      <c r="I52" s="430"/>
      <c r="J52" s="407"/>
      <c r="K52" s="407"/>
      <c r="P52" s="407"/>
    </row>
    <row r="53" spans="2:16" ht="15" customHeight="1">
      <c r="B53" s="430"/>
      <c r="C53" s="430"/>
      <c r="D53" s="430"/>
      <c r="E53" s="430"/>
      <c r="F53" s="430"/>
      <c r="G53" s="430"/>
      <c r="H53" s="430"/>
      <c r="I53" s="430"/>
      <c r="J53" s="407"/>
      <c r="K53" s="407"/>
      <c r="P53" s="407"/>
    </row>
    <row r="54" spans="2:16" ht="15" customHeight="1">
      <c r="B54" s="430"/>
      <c r="C54" s="430"/>
      <c r="D54" s="430"/>
      <c r="E54" s="430"/>
      <c r="F54" s="430"/>
      <c r="G54" s="430"/>
      <c r="H54" s="430"/>
      <c r="I54" s="430"/>
      <c r="J54" s="407"/>
      <c r="K54" s="407"/>
      <c r="P54" s="407"/>
    </row>
    <row r="55" spans="2:16" ht="25.15" customHeight="1">
      <c r="B55" s="430"/>
      <c r="C55" s="430"/>
      <c r="D55" s="430"/>
      <c r="E55" s="430"/>
      <c r="F55" s="430"/>
      <c r="G55" s="430"/>
      <c r="H55" s="430"/>
      <c r="I55" s="430"/>
      <c r="J55" s="407"/>
      <c r="K55" s="407"/>
      <c r="P55" s="407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T118"/>
  <sheetViews>
    <sheetView showGridLines="0" zoomScale="90" zoomScaleNormal="90" workbookViewId="0">
      <selection activeCell="AU10" sqref="AU10"/>
    </sheetView>
  </sheetViews>
  <sheetFormatPr defaultColWidth="8.7109375" defaultRowHeight="12.75" outlineLevelCol="1"/>
  <cols>
    <col min="1" max="1" width="4" style="303" customWidth="1"/>
    <col min="2" max="2" width="4.5703125" style="303" customWidth="1"/>
    <col min="3" max="3" width="83" style="303" customWidth="1"/>
    <col min="4" max="4" width="46.42578125" style="303" customWidth="1"/>
    <col min="5" max="5" width="15.7109375" style="293" customWidth="1"/>
    <col min="6" max="7" width="13.28515625" style="303" hidden="1" customWidth="1" outlineLevel="1"/>
    <col min="8" max="8" width="13" style="303" hidden="1" customWidth="1" outlineLevel="1"/>
    <col min="9" max="9" width="1.28515625" style="303" hidden="1" customWidth="1" outlineLevel="1"/>
    <col min="10" max="10" width="14.7109375" style="220" hidden="1" customWidth="1"/>
    <col min="11" max="11" width="14.7109375" style="220" hidden="1" customWidth="1" outlineLevel="1"/>
    <col min="12" max="12" width="16.7109375" style="220" hidden="1" customWidth="1" outlineLevel="1"/>
    <col min="13" max="14" width="14.7109375" style="220" hidden="1" customWidth="1" outlineLevel="1"/>
    <col min="15" max="15" width="14.7109375" style="220" hidden="1" customWidth="1"/>
    <col min="16" max="19" width="14.7109375" style="220" hidden="1" customWidth="1" outlineLevel="1"/>
    <col min="20" max="20" width="14.7109375" style="220" hidden="1" customWidth="1"/>
    <col min="21" max="22" width="15" style="220" hidden="1" customWidth="1" outlineLevel="1"/>
    <col min="23" max="24" width="14.7109375" style="220" hidden="1" customWidth="1" outlineLevel="1"/>
    <col min="25" max="25" width="15" style="220" hidden="1" customWidth="1"/>
    <col min="26" max="26" width="14.7109375" style="220" hidden="1" customWidth="1" outlineLevel="1"/>
    <col min="27" max="27" width="22.28515625" style="220" hidden="1" customWidth="1" outlineLevel="1"/>
    <col min="28" max="28" width="14.7109375" style="220" hidden="1" customWidth="1" outlineLevel="1"/>
    <col min="29" max="29" width="21.42578125" style="220" hidden="1" customWidth="1" outlineLevel="1"/>
    <col min="30" max="30" width="14.7109375" style="220" hidden="1" customWidth="1" outlineLevel="1"/>
    <col min="31" max="31" width="21.42578125" style="220" hidden="1" customWidth="1" outlineLevel="1"/>
    <col min="32" max="32" width="14.7109375" style="303" hidden="1" customWidth="1" outlineLevel="1"/>
    <col min="33" max="33" width="14.7109375" style="303" hidden="1" customWidth="1"/>
    <col min="34" max="37" width="14.7109375" style="303" hidden="1" customWidth="1" outlineLevel="1"/>
    <col min="38" max="38" width="14.7109375" style="303" hidden="1" customWidth="1"/>
    <col min="39" max="41" width="10.140625" style="303" hidden="1" customWidth="1" outlineLevel="1"/>
    <col min="42" max="42" width="10.7109375" style="303" hidden="1" customWidth="1" outlineLevel="1"/>
    <col min="43" max="43" width="11" style="303" hidden="1" customWidth="1"/>
    <col min="44" max="44" width="10.140625" style="303" customWidth="1"/>
    <col min="45" max="45" width="9.42578125" style="303" bestFit="1" customWidth="1"/>
    <col min="46" max="46" width="11.140625" style="303" bestFit="1" customWidth="1"/>
    <col min="47" max="16384" width="8.7109375" style="303"/>
  </cols>
  <sheetData>
    <row r="1" spans="2:46">
      <c r="B1" s="14"/>
      <c r="C1" s="15"/>
      <c r="D1" s="15"/>
      <c r="E1" s="15"/>
      <c r="F1" s="316" t="s">
        <v>185</v>
      </c>
      <c r="G1" s="316" t="s">
        <v>186</v>
      </c>
      <c r="H1" s="316" t="s">
        <v>187</v>
      </c>
      <c r="I1" s="316" t="s">
        <v>188</v>
      </c>
      <c r="J1" s="255">
        <v>2015</v>
      </c>
      <c r="K1" s="231" t="s">
        <v>189</v>
      </c>
      <c r="L1" s="231" t="s">
        <v>190</v>
      </c>
      <c r="M1" s="231" t="s">
        <v>191</v>
      </c>
      <c r="N1" s="231" t="s">
        <v>192</v>
      </c>
      <c r="O1" s="255">
        <v>2016</v>
      </c>
      <c r="P1" s="231" t="s">
        <v>193</v>
      </c>
      <c r="Q1" s="231" t="s">
        <v>194</v>
      </c>
      <c r="R1" s="231" t="s">
        <v>195</v>
      </c>
      <c r="S1" s="231" t="s">
        <v>196</v>
      </c>
      <c r="T1" s="255">
        <v>2017</v>
      </c>
      <c r="U1" s="231" t="s">
        <v>197</v>
      </c>
      <c r="V1" s="231" t="s">
        <v>213</v>
      </c>
      <c r="W1" s="231" t="s">
        <v>214</v>
      </c>
      <c r="X1" s="231" t="s">
        <v>217</v>
      </c>
      <c r="Y1" s="255">
        <v>2018</v>
      </c>
      <c r="Z1" s="231" t="s">
        <v>220</v>
      </c>
      <c r="AA1" s="231" t="s">
        <v>220</v>
      </c>
      <c r="AB1" s="231" t="s">
        <v>228</v>
      </c>
      <c r="AC1" s="231" t="s">
        <v>228</v>
      </c>
      <c r="AD1" s="231" t="s">
        <v>240</v>
      </c>
      <c r="AE1" s="231" t="s">
        <v>240</v>
      </c>
      <c r="AF1" s="231" t="s">
        <v>252</v>
      </c>
      <c r="AG1" s="255">
        <v>2019</v>
      </c>
      <c r="AH1" s="231" t="s">
        <v>318</v>
      </c>
      <c r="AI1" s="231" t="s">
        <v>343</v>
      </c>
      <c r="AJ1" s="231" t="s">
        <v>350</v>
      </c>
      <c r="AK1" s="231" t="s">
        <v>360</v>
      </c>
      <c r="AL1" s="255">
        <v>2020</v>
      </c>
      <c r="AM1" s="316" t="s">
        <v>374</v>
      </c>
      <c r="AN1" s="316" t="s">
        <v>377</v>
      </c>
      <c r="AO1" s="316" t="s">
        <v>383</v>
      </c>
      <c r="AP1" s="316" t="s">
        <v>386</v>
      </c>
      <c r="AQ1" s="255">
        <v>2021</v>
      </c>
      <c r="AR1" s="316" t="s">
        <v>389</v>
      </c>
      <c r="AS1" s="316" t="s">
        <v>397</v>
      </c>
      <c r="AT1" s="316" t="s">
        <v>402</v>
      </c>
    </row>
    <row r="2" spans="2:46">
      <c r="B2" s="292" t="s">
        <v>38</v>
      </c>
      <c r="C2" s="292"/>
      <c r="D2" s="292"/>
      <c r="E2" s="317" t="s">
        <v>229</v>
      </c>
      <c r="F2" s="314">
        <v>53.93634920634922</v>
      </c>
      <c r="G2" s="314">
        <v>57.841653225806461</v>
      </c>
      <c r="H2" s="314">
        <v>55.268815789473685</v>
      </c>
      <c r="I2" s="314">
        <v>43.764296875000021</v>
      </c>
      <c r="J2" s="256">
        <v>52.37003937007875</v>
      </c>
      <c r="K2" s="256">
        <v>33.939193548387088</v>
      </c>
      <c r="L2" s="256">
        <v>39.810519999999983</v>
      </c>
      <c r="M2" s="256">
        <v>41.879710526315769</v>
      </c>
      <c r="N2" s="256">
        <v>49.326984126984122</v>
      </c>
      <c r="O2" s="256">
        <v>43.734169960474318</v>
      </c>
      <c r="P2" s="256">
        <v>53.692187500000017</v>
      </c>
      <c r="Q2" s="256">
        <v>51.71540000000001</v>
      </c>
      <c r="R2" s="256">
        <v>51.837910052910054</v>
      </c>
      <c r="S2" s="256">
        <v>61.256825396825377</v>
      </c>
      <c r="T2" s="256">
        <v>54.192638888888901</v>
      </c>
      <c r="U2" s="256">
        <v>66.819841269841262</v>
      </c>
      <c r="V2" s="256">
        <v>70.576279999999997</v>
      </c>
      <c r="W2" s="256">
        <v>72.129232804232799</v>
      </c>
      <c r="X2" s="256">
        <v>68.87</v>
      </c>
      <c r="Y2" s="256">
        <v>71.31</v>
      </c>
      <c r="Z2" s="336">
        <v>63.13</v>
      </c>
      <c r="AA2" s="336">
        <v>63.13</v>
      </c>
      <c r="AB2" s="188">
        <v>68.861229508196715</v>
      </c>
      <c r="AC2" s="188">
        <v>68.861229508196715</v>
      </c>
      <c r="AD2" s="257">
        <v>62.000461538461529</v>
      </c>
      <c r="AE2" s="188">
        <v>62.000461538461529</v>
      </c>
      <c r="AF2" s="257">
        <v>63.084531249999984</v>
      </c>
      <c r="AG2" s="257">
        <v>64.209999999999994</v>
      </c>
      <c r="AH2" s="292">
        <v>50.7</v>
      </c>
      <c r="AI2" s="257">
        <v>29.556229508196722</v>
      </c>
      <c r="AJ2" s="314">
        <v>42.944923076923082</v>
      </c>
      <c r="AK2" s="314">
        <v>44.162812500000008</v>
      </c>
      <c r="AL2" s="314">
        <v>41.838346456692925</v>
      </c>
      <c r="AM2" s="314">
        <v>61.122301587301592</v>
      </c>
      <c r="AN2" s="314">
        <v>68.967459016393434</v>
      </c>
      <c r="AO2" s="314">
        <v>67.915687830687858</v>
      </c>
      <c r="AP2" s="292">
        <v>70.91</v>
      </c>
      <c r="AQ2" s="314">
        <v>67.22886210859572</v>
      </c>
      <c r="AR2" s="314">
        <v>102.23</v>
      </c>
      <c r="AS2" s="292">
        <v>113.93</v>
      </c>
      <c r="AT2" s="297">
        <v>105.51</v>
      </c>
    </row>
    <row r="3" spans="2:46">
      <c r="B3" s="295" t="s">
        <v>215</v>
      </c>
      <c r="C3" s="295"/>
      <c r="D3" s="295"/>
      <c r="E3" s="317" t="s">
        <v>230</v>
      </c>
      <c r="F3" s="157">
        <v>184.57788888888882</v>
      </c>
      <c r="G3" s="157">
        <v>185.22325966850809</v>
      </c>
      <c r="H3" s="157">
        <v>195.90369963369969</v>
      </c>
      <c r="I3" s="314">
        <v>300.43565217391313</v>
      </c>
      <c r="J3" s="256">
        <v>222.25147945205487</v>
      </c>
      <c r="K3" s="258">
        <v>355.11813186813185</v>
      </c>
      <c r="L3" s="258">
        <v>345.34906593406595</v>
      </c>
      <c r="M3" s="258">
        <v>344.0023722627738</v>
      </c>
      <c r="N3" s="256">
        <v>335.07271739130442</v>
      </c>
      <c r="O3" s="256">
        <v>341.75775956284173</v>
      </c>
      <c r="P3" s="258">
        <v>322.5292222222223</v>
      </c>
      <c r="Q3" s="258">
        <v>318.74718232044182</v>
      </c>
      <c r="R3" s="258">
        <v>323.27384615384625</v>
      </c>
      <c r="S3" s="256">
        <v>334.4015217391306</v>
      </c>
      <c r="T3" s="256">
        <v>326.07863013698676</v>
      </c>
      <c r="U3" s="256">
        <v>323.30644444444448</v>
      </c>
      <c r="V3" s="256">
        <v>326.48535911602187</v>
      </c>
      <c r="W3" s="256">
        <v>336.39780219780152</v>
      </c>
      <c r="X3" s="256">
        <v>369.83</v>
      </c>
      <c r="Y3" s="256">
        <v>344.71</v>
      </c>
      <c r="Z3" s="314">
        <v>378.04</v>
      </c>
      <c r="AA3" s="314">
        <v>378.04</v>
      </c>
      <c r="AB3" s="339">
        <v>379.14</v>
      </c>
      <c r="AC3" s="339">
        <v>379.14</v>
      </c>
      <c r="AD3" s="259">
        <v>385.85935483870952</v>
      </c>
      <c r="AE3" s="339">
        <v>385.85935483870952</v>
      </c>
      <c r="AF3" s="259">
        <v>386.85849462365593</v>
      </c>
      <c r="AG3" s="259">
        <v>382.86536986301365</v>
      </c>
      <c r="AH3" s="339">
        <v>391.72</v>
      </c>
      <c r="AI3" s="259">
        <v>417.69131868131882</v>
      </c>
      <c r="AJ3" s="339">
        <v>418.19054347826108</v>
      </c>
      <c r="AK3" s="339">
        <v>426.05826086956529</v>
      </c>
      <c r="AL3" s="339">
        <v>413.46338797814178</v>
      </c>
      <c r="AM3" s="339">
        <v>419.93822222222207</v>
      </c>
      <c r="AN3" s="339">
        <v>428.44560439560468</v>
      </c>
      <c r="AO3" s="339">
        <v>424.70391941391995</v>
      </c>
      <c r="AP3" s="292">
        <v>426.06</v>
      </c>
      <c r="AQ3" s="314">
        <v>424.78693650793667</v>
      </c>
      <c r="AR3" s="339">
        <v>457.41</v>
      </c>
      <c r="AS3" s="292">
        <v>442.8</v>
      </c>
      <c r="AT3" s="314">
        <v>458.60336996336929</v>
      </c>
    </row>
    <row r="4" spans="2:46">
      <c r="B4" s="17" t="s">
        <v>216</v>
      </c>
      <c r="C4" s="18"/>
      <c r="D4" s="18"/>
      <c r="E4" s="99" t="s">
        <v>230</v>
      </c>
      <c r="F4" s="315">
        <v>185.65</v>
      </c>
      <c r="G4" s="315">
        <v>186.2</v>
      </c>
      <c r="H4" s="315">
        <v>270.39999999999998</v>
      </c>
      <c r="I4" s="315">
        <v>339.47</v>
      </c>
      <c r="J4" s="260">
        <v>339.47</v>
      </c>
      <c r="K4" s="260">
        <v>343.06</v>
      </c>
      <c r="L4" s="260">
        <v>338.87</v>
      </c>
      <c r="M4" s="260">
        <v>334.93</v>
      </c>
      <c r="N4" s="260">
        <v>333.29</v>
      </c>
      <c r="O4" s="260">
        <v>333.29</v>
      </c>
      <c r="P4" s="260">
        <v>314.79000000000002</v>
      </c>
      <c r="Q4" s="260">
        <v>321.45999999999998</v>
      </c>
      <c r="R4" s="260">
        <v>341.19</v>
      </c>
      <c r="S4" s="260">
        <v>332.33</v>
      </c>
      <c r="T4" s="260">
        <v>332.33</v>
      </c>
      <c r="U4" s="260">
        <v>318.31</v>
      </c>
      <c r="V4" s="260">
        <v>341.08</v>
      </c>
      <c r="W4" s="260">
        <v>363.07</v>
      </c>
      <c r="X4" s="260">
        <v>384.2</v>
      </c>
      <c r="Y4" s="260">
        <v>384.2</v>
      </c>
      <c r="Z4" s="315">
        <v>380.04</v>
      </c>
      <c r="AA4" s="315">
        <v>380.04</v>
      </c>
      <c r="AB4" s="315">
        <v>380.53</v>
      </c>
      <c r="AC4" s="315">
        <v>380.53</v>
      </c>
      <c r="AD4" s="260">
        <v>387.99</v>
      </c>
      <c r="AE4" s="315">
        <v>387.99</v>
      </c>
      <c r="AF4" s="260">
        <v>382.59</v>
      </c>
      <c r="AG4" s="260">
        <v>382.59</v>
      </c>
      <c r="AH4" s="315">
        <v>447.67</v>
      </c>
      <c r="AI4" s="260">
        <v>403.93</v>
      </c>
      <c r="AJ4" s="315">
        <v>431.82</v>
      </c>
      <c r="AK4" s="315">
        <v>420.91</v>
      </c>
      <c r="AL4" s="315">
        <v>420.91</v>
      </c>
      <c r="AM4" s="315">
        <v>424.89</v>
      </c>
      <c r="AN4" s="315">
        <v>427.89</v>
      </c>
      <c r="AO4" s="315">
        <v>425.7</v>
      </c>
      <c r="AP4" s="315">
        <v>431.8</v>
      </c>
      <c r="AQ4" s="315">
        <v>431.8</v>
      </c>
      <c r="AR4" s="315">
        <v>466.31</v>
      </c>
      <c r="AS4" s="315">
        <v>470.34</v>
      </c>
      <c r="AT4" s="315">
        <v>476.71</v>
      </c>
    </row>
    <row r="5" spans="2:46">
      <c r="B5" s="298"/>
      <c r="C5" s="298"/>
      <c r="D5" s="298"/>
      <c r="E5" s="321"/>
      <c r="F5" s="298"/>
      <c r="G5" s="298"/>
      <c r="H5" s="298"/>
      <c r="I5" s="298"/>
      <c r="AB5" s="222"/>
      <c r="AC5" s="222"/>
      <c r="AD5" s="222"/>
      <c r="AE5" s="222"/>
      <c r="AF5" s="222"/>
      <c r="AI5" s="222"/>
      <c r="AJ5" s="222"/>
      <c r="AK5" s="222"/>
    </row>
    <row r="6" spans="2:46">
      <c r="F6" s="157"/>
      <c r="G6" s="157"/>
      <c r="H6" s="157"/>
      <c r="I6" s="157"/>
      <c r="AB6" s="222"/>
      <c r="AC6" s="222"/>
      <c r="AD6" s="222"/>
      <c r="AE6" s="222"/>
      <c r="AF6" s="222"/>
      <c r="AG6" s="303" t="s">
        <v>226</v>
      </c>
      <c r="AI6" s="222"/>
      <c r="AJ6" s="222"/>
      <c r="AK6" s="222"/>
      <c r="AL6" s="303" t="s">
        <v>226</v>
      </c>
    </row>
    <row r="7" spans="2:46" ht="18.75">
      <c r="B7" s="21" t="s">
        <v>10</v>
      </c>
      <c r="AB7" s="222"/>
      <c r="AC7" s="222"/>
      <c r="AD7" s="222"/>
      <c r="AE7" s="222"/>
      <c r="AF7" s="222"/>
      <c r="AI7" s="222"/>
      <c r="AJ7" s="222"/>
      <c r="AK7" s="222"/>
    </row>
    <row r="8" spans="2:46">
      <c r="B8" s="298"/>
      <c r="AB8" s="222"/>
      <c r="AC8" s="222"/>
      <c r="AD8" s="222"/>
      <c r="AE8" s="222"/>
      <c r="AF8" s="222"/>
      <c r="AI8" s="222"/>
      <c r="AJ8" s="222"/>
      <c r="AK8" s="222"/>
    </row>
    <row r="9" spans="2:46">
      <c r="B9" s="298" t="s">
        <v>84</v>
      </c>
      <c r="U9" s="223"/>
      <c r="AB9" s="224"/>
      <c r="AC9" s="224"/>
      <c r="AD9" s="224"/>
      <c r="AE9" s="224"/>
      <c r="AF9" s="224"/>
      <c r="AI9" s="224"/>
      <c r="AJ9" s="224"/>
      <c r="AK9" s="224"/>
    </row>
    <row r="10" spans="2:46">
      <c r="B10" s="24"/>
      <c r="C10" s="24"/>
      <c r="D10" s="24"/>
      <c r="E10" s="156"/>
      <c r="F10" s="316" t="s">
        <v>185</v>
      </c>
      <c r="G10" s="316" t="s">
        <v>186</v>
      </c>
      <c r="H10" s="316" t="s">
        <v>187</v>
      </c>
      <c r="I10" s="316" t="s">
        <v>188</v>
      </c>
      <c r="J10" s="255">
        <v>2015</v>
      </c>
      <c r="K10" s="221" t="s">
        <v>189</v>
      </c>
      <c r="L10" s="221" t="s">
        <v>190</v>
      </c>
      <c r="M10" s="221" t="s">
        <v>191</v>
      </c>
      <c r="N10" s="221" t="s">
        <v>192</v>
      </c>
      <c r="O10" s="255">
        <v>2016</v>
      </c>
      <c r="P10" s="221" t="s">
        <v>193</v>
      </c>
      <c r="Q10" s="221" t="s">
        <v>194</v>
      </c>
      <c r="R10" s="221" t="s">
        <v>195</v>
      </c>
      <c r="S10" s="221" t="s">
        <v>196</v>
      </c>
      <c r="T10" s="255">
        <v>2017</v>
      </c>
      <c r="U10" s="221" t="s">
        <v>197</v>
      </c>
      <c r="V10" s="221" t="s">
        <v>213</v>
      </c>
      <c r="W10" s="221" t="s">
        <v>214</v>
      </c>
      <c r="X10" s="221" t="s">
        <v>217</v>
      </c>
      <c r="Y10" s="255">
        <v>2018</v>
      </c>
      <c r="Z10" s="221" t="s">
        <v>239</v>
      </c>
      <c r="AA10" s="221" t="s">
        <v>334</v>
      </c>
      <c r="AB10" s="221" t="s">
        <v>349</v>
      </c>
      <c r="AC10" s="221" t="s">
        <v>347</v>
      </c>
      <c r="AD10" s="221" t="s">
        <v>245</v>
      </c>
      <c r="AE10" s="221" t="s">
        <v>357</v>
      </c>
      <c r="AF10" s="221" t="s">
        <v>252</v>
      </c>
      <c r="AG10" s="255">
        <v>2019</v>
      </c>
      <c r="AH10" s="231" t="s">
        <v>333</v>
      </c>
      <c r="AI10" s="231" t="s">
        <v>348</v>
      </c>
      <c r="AJ10" s="231" t="s">
        <v>352</v>
      </c>
      <c r="AK10" s="231" t="s">
        <v>365</v>
      </c>
      <c r="AL10" s="255">
        <v>2020</v>
      </c>
      <c r="AM10" s="231" t="s">
        <v>376</v>
      </c>
      <c r="AN10" s="231" t="s">
        <v>380</v>
      </c>
      <c r="AO10" s="231" t="s">
        <v>385</v>
      </c>
      <c r="AP10" s="231" t="s">
        <v>388</v>
      </c>
      <c r="AQ10" s="255">
        <v>2021</v>
      </c>
      <c r="AR10" s="316" t="s">
        <v>391</v>
      </c>
      <c r="AS10" s="316" t="s">
        <v>400</v>
      </c>
      <c r="AT10" s="316" t="s">
        <v>404</v>
      </c>
    </row>
    <row r="11" spans="2:46" s="298" customFormat="1">
      <c r="B11" s="301" t="s">
        <v>335</v>
      </c>
      <c r="C11" s="296"/>
      <c r="D11" s="296"/>
      <c r="E11" s="317"/>
      <c r="F11" s="349"/>
      <c r="G11" s="349"/>
      <c r="H11" s="349"/>
      <c r="I11" s="349"/>
      <c r="J11" s="282"/>
      <c r="K11" s="281"/>
      <c r="L11" s="281"/>
      <c r="M11" s="281"/>
      <c r="N11" s="281"/>
      <c r="O11" s="282"/>
      <c r="P11" s="281"/>
      <c r="Q11" s="281"/>
      <c r="R11" s="281"/>
      <c r="S11" s="281"/>
      <c r="T11" s="282"/>
      <c r="U11" s="281"/>
      <c r="V11" s="281"/>
      <c r="W11" s="281"/>
      <c r="X11" s="281"/>
      <c r="Y11" s="282"/>
      <c r="Z11" s="281"/>
      <c r="AA11" s="281"/>
      <c r="AB11" s="281"/>
      <c r="AC11" s="281"/>
      <c r="AD11" s="281"/>
      <c r="AE11" s="281"/>
      <c r="AF11" s="281"/>
      <c r="AG11" s="280"/>
      <c r="AH11" s="286"/>
      <c r="AI11" s="286"/>
      <c r="AJ11" s="286"/>
      <c r="AK11" s="286"/>
      <c r="AL11" s="280"/>
      <c r="AM11" s="286"/>
      <c r="AN11" s="286"/>
    </row>
    <row r="12" spans="2:46">
      <c r="B12" s="298" t="s">
        <v>272</v>
      </c>
      <c r="C12" s="298"/>
      <c r="D12" s="298"/>
      <c r="E12" s="321" t="s">
        <v>221</v>
      </c>
      <c r="F12" s="343">
        <v>-76859.284</v>
      </c>
      <c r="G12" s="343">
        <v>-76355.551999999996</v>
      </c>
      <c r="H12" s="343">
        <v>82422.017999999996</v>
      </c>
      <c r="I12" s="261">
        <v>0</v>
      </c>
      <c r="J12" s="219">
        <v>52976.616000000002</v>
      </c>
      <c r="K12" s="219">
        <v>-91338.546000000002</v>
      </c>
      <c r="L12" s="219">
        <v>-64966.205999999998</v>
      </c>
      <c r="M12" s="219">
        <v>412.77</v>
      </c>
      <c r="N12" s="262">
        <v>0</v>
      </c>
      <c r="O12" s="219">
        <v>163108.149</v>
      </c>
      <c r="P12" s="219">
        <v>33464.974999999999</v>
      </c>
      <c r="Q12" s="219">
        <v>362841.01699999999</v>
      </c>
      <c r="R12" s="219">
        <v>86122.365999999995</v>
      </c>
      <c r="S12" s="262">
        <v>0</v>
      </c>
      <c r="T12" s="219">
        <v>719399.11300000001</v>
      </c>
      <c r="U12" s="219">
        <v>-31235.017</v>
      </c>
      <c r="V12" s="219">
        <v>464956.49599999998</v>
      </c>
      <c r="W12" s="219">
        <v>851678.91799999995</v>
      </c>
      <c r="X12" s="262">
        <v>0</v>
      </c>
      <c r="Y12" s="219">
        <v>969317.81900000002</v>
      </c>
      <c r="Z12" s="219">
        <v>368878</v>
      </c>
      <c r="AA12" s="343">
        <v>368875</v>
      </c>
      <c r="AB12" s="343">
        <v>765132</v>
      </c>
      <c r="AC12" s="343">
        <v>765132</v>
      </c>
      <c r="AD12" s="219">
        <v>959026</v>
      </c>
      <c r="AE12" s="343">
        <v>959026</v>
      </c>
      <c r="AF12" s="262">
        <v>0</v>
      </c>
      <c r="AG12" s="343">
        <v>1384631</v>
      </c>
      <c r="AH12" s="219">
        <v>88087</v>
      </c>
      <c r="AI12" s="219">
        <v>52034</v>
      </c>
      <c r="AJ12" s="219">
        <v>198517</v>
      </c>
      <c r="AK12" s="383" t="s">
        <v>363</v>
      </c>
      <c r="AL12" s="343">
        <v>278200</v>
      </c>
      <c r="AM12" s="219">
        <v>339381</v>
      </c>
      <c r="AN12" s="219">
        <v>773630</v>
      </c>
      <c r="AO12" s="219">
        <v>1125611</v>
      </c>
      <c r="AP12" s="219">
        <v>1066255</v>
      </c>
      <c r="AQ12" s="219">
        <v>1066255</v>
      </c>
      <c r="AR12" s="219">
        <v>370074</v>
      </c>
      <c r="AS12" s="219">
        <v>811560</v>
      </c>
      <c r="AT12" s="219">
        <v>1465290</v>
      </c>
    </row>
    <row r="13" spans="2:46">
      <c r="B13" s="298" t="s">
        <v>273</v>
      </c>
      <c r="C13" s="298"/>
      <c r="D13" s="298"/>
      <c r="E13" s="321" t="s">
        <v>221</v>
      </c>
      <c r="F13" s="343">
        <v>113625.37699999999</v>
      </c>
      <c r="G13" s="343">
        <v>208436.57500000001</v>
      </c>
      <c r="H13" s="343">
        <v>280980.97399999999</v>
      </c>
      <c r="I13" s="261">
        <v>0</v>
      </c>
      <c r="J13" s="219">
        <v>653693.071</v>
      </c>
      <c r="K13" s="219">
        <v>158288.6</v>
      </c>
      <c r="L13" s="219">
        <v>235884.133</v>
      </c>
      <c r="M13" s="219">
        <v>329304.92599999998</v>
      </c>
      <c r="N13" s="262">
        <v>0</v>
      </c>
      <c r="O13" s="219">
        <v>357713.18900000001</v>
      </c>
      <c r="P13" s="219">
        <v>101903.577</v>
      </c>
      <c r="Q13" s="219">
        <v>-592.67600000000004</v>
      </c>
      <c r="R13" s="219">
        <v>500553.97</v>
      </c>
      <c r="S13" s="262">
        <v>0</v>
      </c>
      <c r="T13" s="219">
        <v>-3666</v>
      </c>
      <c r="U13" s="219">
        <v>276339.31599999999</v>
      </c>
      <c r="V13" s="219">
        <v>3562.0549999999998</v>
      </c>
      <c r="W13" s="219">
        <v>-6371.8459999999995</v>
      </c>
      <c r="X13" s="262">
        <v>0</v>
      </c>
      <c r="Y13" s="219">
        <v>3453</v>
      </c>
      <c r="Z13" s="219">
        <v>6</v>
      </c>
      <c r="AA13" s="343">
        <v>6</v>
      </c>
      <c r="AB13" s="343">
        <v>6</v>
      </c>
      <c r="AC13" s="343">
        <v>6</v>
      </c>
      <c r="AD13" s="219">
        <v>6</v>
      </c>
      <c r="AE13" s="343">
        <v>6</v>
      </c>
      <c r="AF13" s="262">
        <v>0</v>
      </c>
      <c r="AG13" s="334">
        <v>6</v>
      </c>
      <c r="AH13" s="219">
        <v>0</v>
      </c>
      <c r="AI13" s="219">
        <v>0</v>
      </c>
      <c r="AJ13" s="362">
        <v>0</v>
      </c>
      <c r="AK13" s="379" t="s">
        <v>363</v>
      </c>
      <c r="AL13" s="391">
        <v>0</v>
      </c>
      <c r="AM13" s="391">
        <v>0</v>
      </c>
      <c r="AN13" s="391">
        <v>0</v>
      </c>
      <c r="AO13" s="391">
        <v>0</v>
      </c>
      <c r="AP13" s="391">
        <v>407993</v>
      </c>
      <c r="AQ13" s="391">
        <v>407993</v>
      </c>
      <c r="AR13" s="404" t="s">
        <v>345</v>
      </c>
      <c r="AS13" s="404" t="s">
        <v>345</v>
      </c>
      <c r="AT13" s="293" t="s">
        <v>363</v>
      </c>
    </row>
    <row r="14" spans="2:46">
      <c r="B14" s="302" t="s">
        <v>103</v>
      </c>
      <c r="C14" s="263"/>
      <c r="D14" s="263"/>
      <c r="E14" s="266" t="s">
        <v>221</v>
      </c>
      <c r="F14" s="267">
        <f t="shared" ref="F14:AI14" si="0">SUM(F12:F13)</f>
        <v>36766.092999999993</v>
      </c>
      <c r="G14" s="267">
        <f t="shared" si="0"/>
        <v>132081.02300000002</v>
      </c>
      <c r="H14" s="267">
        <f t="shared" si="0"/>
        <v>363402.99199999997</v>
      </c>
      <c r="I14" s="408">
        <f>SUM(I12:I13)</f>
        <v>0</v>
      </c>
      <c r="J14" s="268">
        <f t="shared" si="0"/>
        <v>706669.68700000003</v>
      </c>
      <c r="K14" s="268">
        <f t="shared" si="0"/>
        <v>66950.054000000004</v>
      </c>
      <c r="L14" s="268">
        <f t="shared" si="0"/>
        <v>170917.927</v>
      </c>
      <c r="M14" s="268">
        <f t="shared" si="0"/>
        <v>329717.696</v>
      </c>
      <c r="N14" s="409">
        <f>SUM(N12:N13)</f>
        <v>0</v>
      </c>
      <c r="O14" s="268">
        <f t="shared" si="0"/>
        <v>520821.33799999999</v>
      </c>
      <c r="P14" s="268">
        <f t="shared" si="0"/>
        <v>135368.552</v>
      </c>
      <c r="Q14" s="268">
        <f t="shared" si="0"/>
        <v>362248.34100000001</v>
      </c>
      <c r="R14" s="268">
        <f t="shared" si="0"/>
        <v>586676.33600000001</v>
      </c>
      <c r="S14" s="409">
        <f t="shared" si="0"/>
        <v>0</v>
      </c>
      <c r="T14" s="268">
        <f t="shared" si="0"/>
        <v>715733.11300000001</v>
      </c>
      <c r="U14" s="268">
        <f t="shared" si="0"/>
        <v>245104.299</v>
      </c>
      <c r="V14" s="268">
        <f t="shared" si="0"/>
        <v>468518.55099999998</v>
      </c>
      <c r="W14" s="268">
        <f t="shared" si="0"/>
        <v>845307.07199999993</v>
      </c>
      <c r="X14" s="409">
        <f t="shared" si="0"/>
        <v>0</v>
      </c>
      <c r="Y14" s="268">
        <f t="shared" si="0"/>
        <v>972770.81900000002</v>
      </c>
      <c r="Z14" s="225">
        <f t="shared" si="0"/>
        <v>368884</v>
      </c>
      <c r="AA14" s="225">
        <f t="shared" si="0"/>
        <v>368881</v>
      </c>
      <c r="AB14" s="225">
        <f t="shared" si="0"/>
        <v>765138</v>
      </c>
      <c r="AC14" s="225">
        <f t="shared" si="0"/>
        <v>765138</v>
      </c>
      <c r="AD14" s="225">
        <f>SUM(AD12:AD13)</f>
        <v>959032</v>
      </c>
      <c r="AE14" s="225">
        <v>959032</v>
      </c>
      <c r="AF14" s="409">
        <f t="shared" si="0"/>
        <v>0</v>
      </c>
      <c r="AG14" s="387">
        <f>SUM(AG12:AG13)</f>
        <v>1384637</v>
      </c>
      <c r="AH14" s="225">
        <f t="shared" si="0"/>
        <v>88087</v>
      </c>
      <c r="AI14" s="225">
        <f t="shared" si="0"/>
        <v>52034</v>
      </c>
      <c r="AJ14" s="225">
        <v>198517</v>
      </c>
      <c r="AK14" s="380" t="s">
        <v>363</v>
      </c>
      <c r="AL14" s="387">
        <f>SUM(AL12:AL13)</f>
        <v>278200</v>
      </c>
      <c r="AM14" s="268">
        <v>339381</v>
      </c>
      <c r="AN14" s="387">
        <f>SUM(AN12:AN13)</f>
        <v>773630</v>
      </c>
      <c r="AO14" s="387">
        <v>1125611</v>
      </c>
      <c r="AP14" s="387">
        <v>1474248</v>
      </c>
      <c r="AQ14" s="387">
        <v>1474248</v>
      </c>
      <c r="AR14" s="268">
        <v>370074</v>
      </c>
      <c r="AS14" s="268">
        <v>811560</v>
      </c>
      <c r="AT14" s="268">
        <v>1465290</v>
      </c>
    </row>
    <row r="15" spans="2:46">
      <c r="B15" s="45" t="s">
        <v>274</v>
      </c>
      <c r="C15" s="298"/>
      <c r="D15" s="298"/>
      <c r="E15" s="321"/>
      <c r="F15" s="343"/>
      <c r="G15" s="343"/>
      <c r="H15" s="343"/>
      <c r="I15" s="343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98"/>
      <c r="AH15" s="361"/>
      <c r="AI15" s="361"/>
      <c r="AJ15" s="362"/>
      <c r="AK15" s="379"/>
      <c r="AL15" s="298"/>
      <c r="AM15" s="361"/>
      <c r="AN15" s="361"/>
      <c r="AO15" s="361"/>
      <c r="AR15" s="361"/>
    </row>
    <row r="16" spans="2:46" s="298" customFormat="1">
      <c r="B16" s="298" t="s">
        <v>275</v>
      </c>
      <c r="E16" s="321" t="s">
        <v>221</v>
      </c>
      <c r="F16" s="343">
        <v>44120.334000000003</v>
      </c>
      <c r="G16" s="343">
        <v>88804.188999999998</v>
      </c>
      <c r="H16" s="343">
        <v>133255.84299999999</v>
      </c>
      <c r="I16" s="261">
        <v>0</v>
      </c>
      <c r="J16" s="219">
        <v>183178.71</v>
      </c>
      <c r="K16" s="219">
        <v>44484.62</v>
      </c>
      <c r="L16" s="219">
        <v>85687.623000000007</v>
      </c>
      <c r="M16" s="219">
        <v>132847.79999999999</v>
      </c>
      <c r="N16" s="262">
        <v>0</v>
      </c>
      <c r="O16" s="219">
        <v>220212.74299999999</v>
      </c>
      <c r="P16" s="219">
        <v>62541.468000000001</v>
      </c>
      <c r="Q16" s="219">
        <v>123837.56299999999</v>
      </c>
      <c r="R16" s="219">
        <v>186819.14</v>
      </c>
      <c r="S16" s="262">
        <v>0</v>
      </c>
      <c r="T16" s="219">
        <v>238021</v>
      </c>
      <c r="U16" s="219">
        <v>66880.192999999999</v>
      </c>
      <c r="V16" s="219">
        <v>135467.791</v>
      </c>
      <c r="W16" s="219">
        <v>210580.62</v>
      </c>
      <c r="X16" s="262">
        <v>0</v>
      </c>
      <c r="Y16" s="334">
        <v>285186</v>
      </c>
      <c r="Z16" s="219">
        <v>83356.55</v>
      </c>
      <c r="AA16" s="343">
        <v>83369</v>
      </c>
      <c r="AB16" s="343">
        <v>167215</v>
      </c>
      <c r="AC16" s="343">
        <v>167216</v>
      </c>
      <c r="AD16" s="219">
        <v>252617</v>
      </c>
      <c r="AE16" s="343">
        <v>252617</v>
      </c>
      <c r="AF16" s="262">
        <v>0</v>
      </c>
      <c r="AG16" s="343">
        <v>337424</v>
      </c>
      <c r="AH16" s="343">
        <v>91758</v>
      </c>
      <c r="AI16" s="343">
        <v>180219</v>
      </c>
      <c r="AJ16" s="343">
        <v>265818</v>
      </c>
      <c r="AK16" s="381" t="s">
        <v>363</v>
      </c>
      <c r="AL16" s="343">
        <v>360283</v>
      </c>
      <c r="AM16" s="343">
        <v>98103</v>
      </c>
      <c r="AN16" s="343">
        <v>197394</v>
      </c>
      <c r="AO16" s="343">
        <v>294774</v>
      </c>
      <c r="AP16" s="343">
        <v>385570</v>
      </c>
      <c r="AQ16" s="418">
        <v>385570</v>
      </c>
      <c r="AR16" s="343">
        <v>83234</v>
      </c>
      <c r="AS16" s="343">
        <v>163416</v>
      </c>
      <c r="AT16" s="343">
        <v>374835</v>
      </c>
    </row>
    <row r="17" spans="2:46" s="298" customFormat="1">
      <c r="B17" s="298" t="s">
        <v>276</v>
      </c>
      <c r="E17" s="321" t="s">
        <v>221</v>
      </c>
      <c r="F17" s="343">
        <v>-47883.165999999997</v>
      </c>
      <c r="G17" s="343">
        <v>-106914.47</v>
      </c>
      <c r="H17" s="343">
        <v>-96558.721000000005</v>
      </c>
      <c r="I17" s="261">
        <v>0</v>
      </c>
      <c r="J17" s="219">
        <v>-112968.216</v>
      </c>
      <c r="K17" s="219">
        <v>-50044.214999999997</v>
      </c>
      <c r="L17" s="219">
        <v>-103011.872</v>
      </c>
      <c r="M17" s="219">
        <v>-120980.799</v>
      </c>
      <c r="N17" s="262">
        <v>0</v>
      </c>
      <c r="O17" s="219">
        <v>-271366.603</v>
      </c>
      <c r="P17" s="219">
        <v>-86136.312000000005</v>
      </c>
      <c r="Q17" s="219">
        <v>-179681.671</v>
      </c>
      <c r="R17" s="219">
        <v>-285169.23599999998</v>
      </c>
      <c r="S17" s="262">
        <v>0</v>
      </c>
      <c r="T17" s="334">
        <v>-414949.81099999999</v>
      </c>
      <c r="U17" s="219">
        <v>-164694.51300000001</v>
      </c>
      <c r="V17" s="219">
        <v>-337319.011</v>
      </c>
      <c r="W17" s="219">
        <v>-532916.86300000001</v>
      </c>
      <c r="X17" s="262">
        <v>0</v>
      </c>
      <c r="Y17" s="334">
        <v>-697326</v>
      </c>
      <c r="Z17" s="219">
        <v>-219022.18299999999</v>
      </c>
      <c r="AA17" s="334">
        <v>-219022</v>
      </c>
      <c r="AB17" s="334">
        <v>-445249.62</v>
      </c>
      <c r="AC17" s="334">
        <v>-445250</v>
      </c>
      <c r="AD17" s="219">
        <v>-638505</v>
      </c>
      <c r="AE17" s="334">
        <v>-638505</v>
      </c>
      <c r="AF17" s="262">
        <v>0</v>
      </c>
      <c r="AG17" s="334">
        <v>-827979</v>
      </c>
      <c r="AH17" s="334">
        <v>-65316</v>
      </c>
      <c r="AI17" s="334">
        <v>-224280</v>
      </c>
      <c r="AJ17" s="334">
        <v>-323302</v>
      </c>
      <c r="AK17" s="382" t="s">
        <v>363</v>
      </c>
      <c r="AL17" s="334">
        <v>-511195</v>
      </c>
      <c r="AM17" s="334">
        <v>-217726</v>
      </c>
      <c r="AN17" s="334">
        <v>-481224</v>
      </c>
      <c r="AO17" s="334">
        <v>-760562</v>
      </c>
      <c r="AP17" s="334">
        <v>-1043833</v>
      </c>
      <c r="AQ17" s="334">
        <v>-1043833</v>
      </c>
      <c r="AR17" s="334">
        <v>-316836</v>
      </c>
      <c r="AS17" s="334">
        <v>-643548</v>
      </c>
      <c r="AT17" s="343">
        <v>-778508</v>
      </c>
    </row>
    <row r="18" spans="2:46" s="298" customFormat="1">
      <c r="B18" s="298" t="s">
        <v>104</v>
      </c>
      <c r="E18" s="321" t="s">
        <v>221</v>
      </c>
      <c r="F18" s="343">
        <v>46411.322999999997</v>
      </c>
      <c r="G18" s="343">
        <v>86955.046000000002</v>
      </c>
      <c r="H18" s="343">
        <v>141603.58199999999</v>
      </c>
      <c r="I18" s="261">
        <v>0</v>
      </c>
      <c r="J18" s="219">
        <v>217714.44</v>
      </c>
      <c r="K18" s="219">
        <v>59218.508999999998</v>
      </c>
      <c r="L18" s="219">
        <v>118123.084</v>
      </c>
      <c r="M18" s="219">
        <v>178265.351</v>
      </c>
      <c r="N18" s="262">
        <v>0</v>
      </c>
      <c r="O18" s="219">
        <v>240996.723</v>
      </c>
      <c r="P18" s="219">
        <v>62260.735000000001</v>
      </c>
      <c r="Q18" s="219">
        <v>143471.75</v>
      </c>
      <c r="R18" s="219">
        <v>220029.899</v>
      </c>
      <c r="S18" s="262">
        <v>0</v>
      </c>
      <c r="T18" s="334">
        <v>306486</v>
      </c>
      <c r="U18" s="219">
        <v>80299.758000000002</v>
      </c>
      <c r="V18" s="219">
        <v>277568.75400000002</v>
      </c>
      <c r="W18" s="219">
        <v>352013.011</v>
      </c>
      <c r="X18" s="262">
        <v>0</v>
      </c>
      <c r="Y18" s="334">
        <v>427740</v>
      </c>
      <c r="Z18" s="219">
        <v>85392.717999999993</v>
      </c>
      <c r="AA18" s="343">
        <v>85392.717999999993</v>
      </c>
      <c r="AB18" s="343">
        <v>160846.61139000001</v>
      </c>
      <c r="AC18" s="343">
        <v>160847</v>
      </c>
      <c r="AD18" s="219">
        <v>245738</v>
      </c>
      <c r="AE18" s="343">
        <v>245738</v>
      </c>
      <c r="AF18" s="262">
        <v>0</v>
      </c>
      <c r="AG18" s="343">
        <v>317433</v>
      </c>
      <c r="AH18" s="343">
        <v>67074</v>
      </c>
      <c r="AI18" s="343">
        <v>135194</v>
      </c>
      <c r="AJ18" s="343">
        <v>202261</v>
      </c>
      <c r="AK18" s="381" t="s">
        <v>363</v>
      </c>
      <c r="AL18" s="343">
        <v>297551</v>
      </c>
      <c r="AM18" s="343">
        <v>68019</v>
      </c>
      <c r="AN18" s="343">
        <v>137189</v>
      </c>
      <c r="AO18" s="343">
        <v>204682</v>
      </c>
      <c r="AP18" s="343">
        <v>285595</v>
      </c>
      <c r="AQ18" s="343">
        <v>285595</v>
      </c>
      <c r="AR18" s="343">
        <v>83703</v>
      </c>
      <c r="AS18" s="381" t="s">
        <v>363</v>
      </c>
      <c r="AT18" s="343">
        <v>227621</v>
      </c>
    </row>
    <row r="19" spans="2:46" s="298" customFormat="1">
      <c r="B19" s="298" t="s">
        <v>105</v>
      </c>
      <c r="E19" s="321" t="s">
        <v>221</v>
      </c>
      <c r="F19" s="343">
        <v>-20732.588</v>
      </c>
      <c r="G19" s="343">
        <v>-35527.807999999997</v>
      </c>
      <c r="H19" s="343">
        <v>-53503.828999999998</v>
      </c>
      <c r="I19" s="261">
        <v>0</v>
      </c>
      <c r="J19" s="219">
        <v>-173330.897</v>
      </c>
      <c r="K19" s="219">
        <v>-24776.223999999998</v>
      </c>
      <c r="L19" s="219">
        <v>-52509.09</v>
      </c>
      <c r="M19" s="219">
        <v>-146408.77100000001</v>
      </c>
      <c r="N19" s="262">
        <v>0</v>
      </c>
      <c r="O19" s="219">
        <v>-169141.08100000001</v>
      </c>
      <c r="P19" s="219">
        <v>-27643.33</v>
      </c>
      <c r="Q19" s="219">
        <v>-57307.383000000002</v>
      </c>
      <c r="R19" s="219">
        <v>-90736.403000000006</v>
      </c>
      <c r="S19" s="262">
        <v>0</v>
      </c>
      <c r="T19" s="334">
        <v>-123001.285</v>
      </c>
      <c r="U19" s="219">
        <v>-30328.734</v>
      </c>
      <c r="V19" s="219">
        <v>-111354.338</v>
      </c>
      <c r="W19" s="219">
        <v>-139736.80600000001</v>
      </c>
      <c r="X19" s="262">
        <v>0</v>
      </c>
      <c r="Y19" s="334">
        <v>-161093</v>
      </c>
      <c r="Z19" s="219">
        <v>-29605.600999999999</v>
      </c>
      <c r="AA19" s="334">
        <v>-29605.600999999999</v>
      </c>
      <c r="AB19" s="334">
        <v>-61795.739829999999</v>
      </c>
      <c r="AC19" s="334">
        <v>-61796</v>
      </c>
      <c r="AD19" s="219">
        <v>-93974</v>
      </c>
      <c r="AE19" s="334">
        <v>-93974</v>
      </c>
      <c r="AF19" s="262">
        <v>0</v>
      </c>
      <c r="AG19" s="334">
        <v>-240880</v>
      </c>
      <c r="AH19" s="334">
        <v>-37015</v>
      </c>
      <c r="AI19" s="334">
        <v>-63531</v>
      </c>
      <c r="AJ19" s="334">
        <v>-86576</v>
      </c>
      <c r="AK19" s="382" t="s">
        <v>363</v>
      </c>
      <c r="AL19" s="334">
        <v>-109753</v>
      </c>
      <c r="AM19" s="334">
        <v>-21548</v>
      </c>
      <c r="AN19" s="334">
        <v>-46087</v>
      </c>
      <c r="AO19" s="334">
        <v>-86378</v>
      </c>
      <c r="AP19" s="334">
        <v>-104349</v>
      </c>
      <c r="AQ19" s="334">
        <v>-104349</v>
      </c>
      <c r="AR19" s="334">
        <v>-22319</v>
      </c>
      <c r="AS19" s="334">
        <v>-52902</v>
      </c>
      <c r="AT19" s="343">
        <v>-91863</v>
      </c>
    </row>
    <row r="20" spans="2:46">
      <c r="B20" s="298" t="s">
        <v>277</v>
      </c>
      <c r="C20" s="298"/>
      <c r="D20" s="298"/>
      <c r="E20" s="321" t="s">
        <v>221</v>
      </c>
      <c r="F20" s="343">
        <v>4229.7569999999996</v>
      </c>
      <c r="G20" s="343">
        <v>5095.634</v>
      </c>
      <c r="H20" s="343">
        <v>3988.404</v>
      </c>
      <c r="I20" s="261">
        <v>0</v>
      </c>
      <c r="J20" s="219">
        <v>2543.06</v>
      </c>
      <c r="K20" s="219">
        <v>118.69499999999999</v>
      </c>
      <c r="L20" s="219">
        <v>-98.828000000000003</v>
      </c>
      <c r="M20" s="219">
        <v>1349.425</v>
      </c>
      <c r="N20" s="262">
        <v>0</v>
      </c>
      <c r="O20" s="219">
        <v>341.709</v>
      </c>
      <c r="P20" s="219">
        <v>-386.47199999999998</v>
      </c>
      <c r="Q20" s="219">
        <v>-303.43799999999999</v>
      </c>
      <c r="R20" s="219">
        <v>-557.80399999999997</v>
      </c>
      <c r="S20" s="262">
        <v>0</v>
      </c>
      <c r="T20" s="334">
        <v>231</v>
      </c>
      <c r="U20" s="219">
        <v>-228.64500000000001</v>
      </c>
      <c r="V20" s="219">
        <v>106.449</v>
      </c>
      <c r="W20" s="219">
        <v>87.828999999999994</v>
      </c>
      <c r="X20" s="262">
        <v>0</v>
      </c>
      <c r="Y20" s="334">
        <v>-415</v>
      </c>
      <c r="Z20" s="219">
        <v>268.786</v>
      </c>
      <c r="AA20" s="328">
        <v>0</v>
      </c>
      <c r="AB20" s="328">
        <v>527.97168000000011</v>
      </c>
      <c r="AC20" s="328"/>
      <c r="AD20" s="219">
        <v>450</v>
      </c>
      <c r="AE20" s="328"/>
      <c r="AF20" s="262">
        <v>0</v>
      </c>
      <c r="AG20" s="334">
        <v>-465</v>
      </c>
      <c r="AH20" s="362">
        <v>0</v>
      </c>
      <c r="AI20" s="362">
        <v>0</v>
      </c>
      <c r="AJ20" s="362">
        <v>0</v>
      </c>
      <c r="AK20" s="379" t="s">
        <v>363</v>
      </c>
      <c r="AL20" s="334">
        <v>626</v>
      </c>
      <c r="AM20" s="362">
        <v>0</v>
      </c>
      <c r="AN20" s="362">
        <v>0</v>
      </c>
      <c r="AO20" s="362">
        <v>0</v>
      </c>
      <c r="AP20" s="362">
        <v>0</v>
      </c>
      <c r="AQ20" s="362">
        <v>0</v>
      </c>
      <c r="AR20" s="362">
        <v>15018</v>
      </c>
      <c r="AS20" s="362">
        <v>153361</v>
      </c>
      <c r="AT20" s="404" t="s">
        <v>363</v>
      </c>
    </row>
    <row r="21" spans="2:46">
      <c r="B21" s="298" t="s">
        <v>278</v>
      </c>
      <c r="C21" s="298"/>
      <c r="D21" s="298"/>
      <c r="E21" s="321" t="s">
        <v>221</v>
      </c>
      <c r="F21" s="343">
        <v>-1891.3230000000001</v>
      </c>
      <c r="G21" s="343">
        <v>-1186.8230000000001</v>
      </c>
      <c r="H21" s="343">
        <v>-1577.8530000000001</v>
      </c>
      <c r="I21" s="261">
        <v>0</v>
      </c>
      <c r="J21" s="219">
        <v>241.17599999999999</v>
      </c>
      <c r="K21" s="219">
        <v>-721.32</v>
      </c>
      <c r="L21" s="219">
        <v>-626.97400000000005</v>
      </c>
      <c r="M21" s="219">
        <v>-2994.8890000000001</v>
      </c>
      <c r="N21" s="262">
        <v>0</v>
      </c>
      <c r="O21" s="219">
        <v>728.846</v>
      </c>
      <c r="P21" s="219">
        <v>-150.88</v>
      </c>
      <c r="Q21" s="219">
        <v>71.022000000000006</v>
      </c>
      <c r="R21" s="219">
        <v>2479.0749999999998</v>
      </c>
      <c r="S21" s="262">
        <v>0</v>
      </c>
      <c r="T21" s="334">
        <v>3534</v>
      </c>
      <c r="U21" s="219">
        <v>1655.596</v>
      </c>
      <c r="V21" s="219">
        <v>2403.9140000000002</v>
      </c>
      <c r="W21" s="219">
        <v>2360.2809999999999</v>
      </c>
      <c r="X21" s="262">
        <v>0</v>
      </c>
      <c r="Y21" s="334">
        <v>1435</v>
      </c>
      <c r="Z21" s="219">
        <v>-11250.47</v>
      </c>
      <c r="AA21" s="334">
        <v>-11250.47</v>
      </c>
      <c r="AB21" s="334">
        <v>-11884.29357</v>
      </c>
      <c r="AC21" s="334">
        <v>-11884</v>
      </c>
      <c r="AD21" s="219">
        <v>-11575</v>
      </c>
      <c r="AE21" s="334">
        <v>-11575</v>
      </c>
      <c r="AF21" s="262">
        <v>0</v>
      </c>
      <c r="AG21" s="388">
        <v>-8410</v>
      </c>
      <c r="AH21" s="334">
        <v>-11690</v>
      </c>
      <c r="AI21" s="334">
        <v>-21295</v>
      </c>
      <c r="AJ21" s="334">
        <v>-24140</v>
      </c>
      <c r="AK21" s="382" t="s">
        <v>363</v>
      </c>
      <c r="AL21" s="388">
        <v>-22946</v>
      </c>
      <c r="AM21" s="334">
        <v>2060</v>
      </c>
      <c r="AN21" s="334">
        <v>7879</v>
      </c>
      <c r="AO21" s="334">
        <v>10382</v>
      </c>
      <c r="AP21" s="334">
        <v>14954</v>
      </c>
      <c r="AQ21" s="334">
        <v>14954</v>
      </c>
      <c r="AR21" s="334">
        <v>45015</v>
      </c>
      <c r="AS21" s="334">
        <v>78908</v>
      </c>
      <c r="AT21" s="343">
        <v>100246</v>
      </c>
    </row>
    <row r="22" spans="2:46">
      <c r="B22" s="298" t="s">
        <v>91</v>
      </c>
      <c r="C22" s="298"/>
      <c r="D22" s="298"/>
      <c r="E22" s="321" t="s">
        <v>221</v>
      </c>
      <c r="F22" s="343">
        <v>308.68200000000002</v>
      </c>
      <c r="G22" s="343">
        <v>2720.058</v>
      </c>
      <c r="H22" s="343">
        <v>3767.7640000000001</v>
      </c>
      <c r="I22" s="261">
        <v>0</v>
      </c>
      <c r="J22" s="219">
        <v>3580.0920000000001</v>
      </c>
      <c r="K22" s="219">
        <v>399.58699999999999</v>
      </c>
      <c r="L22" s="219">
        <v>5366.2730000000001</v>
      </c>
      <c r="M22" s="219">
        <v>5327.31</v>
      </c>
      <c r="N22" s="262">
        <v>0</v>
      </c>
      <c r="O22" s="219">
        <v>5620.8310000000001</v>
      </c>
      <c r="P22" s="219">
        <v>343.48500000000001</v>
      </c>
      <c r="Q22" s="219">
        <v>1020.522</v>
      </c>
      <c r="R22" s="219">
        <v>1507.3589999999999</v>
      </c>
      <c r="S22" s="262">
        <v>0</v>
      </c>
      <c r="T22" s="334">
        <v>3814.8670000000002</v>
      </c>
      <c r="U22" s="219">
        <v>2697.5859999999998</v>
      </c>
      <c r="V22" s="219">
        <v>1463.03</v>
      </c>
      <c r="W22" s="219">
        <v>2093.7139999999999</v>
      </c>
      <c r="X22" s="262">
        <v>0</v>
      </c>
      <c r="Y22" s="334">
        <v>3517</v>
      </c>
      <c r="Z22" s="219">
        <v>265.72399999999999</v>
      </c>
      <c r="AA22" s="343">
        <v>265.72399999999999</v>
      </c>
      <c r="AB22" s="343">
        <v>636.44100000000003</v>
      </c>
      <c r="AC22" s="343">
        <v>636</v>
      </c>
      <c r="AD22" s="219">
        <v>5993</v>
      </c>
      <c r="AE22" s="343">
        <v>5993</v>
      </c>
      <c r="AF22" s="262">
        <v>0</v>
      </c>
      <c r="AG22" s="389">
        <v>6430</v>
      </c>
      <c r="AH22" s="343">
        <v>1566</v>
      </c>
      <c r="AI22" s="343">
        <v>1595</v>
      </c>
      <c r="AJ22" s="343">
        <v>5839</v>
      </c>
      <c r="AK22" s="381" t="s">
        <v>363</v>
      </c>
      <c r="AL22" s="389">
        <v>6508</v>
      </c>
      <c r="AM22" s="343">
        <v>-7034</v>
      </c>
      <c r="AN22" s="343">
        <v>-5222</v>
      </c>
      <c r="AO22" s="343">
        <v>-3420</v>
      </c>
      <c r="AP22" s="343">
        <v>-2259</v>
      </c>
      <c r="AQ22" s="343">
        <v>-2259</v>
      </c>
      <c r="AR22" s="343">
        <v>401</v>
      </c>
      <c r="AS22" s="343">
        <v>793</v>
      </c>
      <c r="AT22" s="343">
        <v>1387</v>
      </c>
    </row>
    <row r="23" spans="2:46">
      <c r="B23" s="298" t="s">
        <v>254</v>
      </c>
      <c r="C23" s="298"/>
      <c r="D23" s="298"/>
      <c r="E23" s="321" t="s">
        <v>221</v>
      </c>
      <c r="F23" s="343">
        <v>400.82</v>
      </c>
      <c r="G23" s="343">
        <v>400.81900000000002</v>
      </c>
      <c r="H23" s="343">
        <v>400.81900000000002</v>
      </c>
      <c r="I23" s="261">
        <v>0</v>
      </c>
      <c r="J23" s="219">
        <v>-427840.66800000001</v>
      </c>
      <c r="K23" s="219">
        <v>0</v>
      </c>
      <c r="L23" s="219">
        <v>0</v>
      </c>
      <c r="M23" s="219">
        <v>0</v>
      </c>
      <c r="N23" s="262">
        <v>0</v>
      </c>
      <c r="O23" s="219">
        <v>0</v>
      </c>
      <c r="P23" s="219">
        <v>0</v>
      </c>
      <c r="Q23" s="219">
        <v>0</v>
      </c>
      <c r="R23" s="219">
        <v>0</v>
      </c>
      <c r="S23" s="262">
        <v>0</v>
      </c>
      <c r="T23" s="328">
        <v>0</v>
      </c>
      <c r="U23" s="219">
        <v>0</v>
      </c>
      <c r="V23" s="219">
        <v>0</v>
      </c>
      <c r="W23" s="219">
        <v>0</v>
      </c>
      <c r="X23" s="262">
        <v>0</v>
      </c>
      <c r="Y23" s="334">
        <v>-18359</v>
      </c>
      <c r="Z23" s="219">
        <v>-17630.522000000001</v>
      </c>
      <c r="AA23" s="334">
        <v>-17481</v>
      </c>
      <c r="AB23" s="334">
        <v>-17481</v>
      </c>
      <c r="AC23" s="334">
        <v>-17481</v>
      </c>
      <c r="AD23" s="219">
        <v>-17481</v>
      </c>
      <c r="AE23" s="334">
        <v>-17481</v>
      </c>
      <c r="AF23" s="262">
        <v>0</v>
      </c>
      <c r="AG23" s="388">
        <v>-17481</v>
      </c>
      <c r="AH23" s="362">
        <v>0</v>
      </c>
      <c r="AI23" s="362" t="s">
        <v>345</v>
      </c>
      <c r="AJ23" s="362">
        <v>0</v>
      </c>
      <c r="AK23" s="379" t="s">
        <v>363</v>
      </c>
      <c r="AL23" s="388">
        <v>-519</v>
      </c>
      <c r="AM23" s="362">
        <v>0</v>
      </c>
      <c r="AN23" s="362">
        <v>1351</v>
      </c>
      <c r="AO23" s="362">
        <v>2823</v>
      </c>
      <c r="AP23" s="362">
        <v>0</v>
      </c>
      <c r="AQ23" s="362">
        <v>0</v>
      </c>
      <c r="AR23" s="391">
        <v>0</v>
      </c>
      <c r="AS23" s="391">
        <v>0</v>
      </c>
      <c r="AT23" s="343">
        <v>0</v>
      </c>
    </row>
    <row r="24" spans="2:46" s="298" customFormat="1">
      <c r="B24" s="298" t="s">
        <v>279</v>
      </c>
      <c r="E24" s="321" t="s">
        <v>221</v>
      </c>
      <c r="F24" s="343">
        <v>237.68199999999999</v>
      </c>
      <c r="G24" s="343">
        <v>364.24799999999999</v>
      </c>
      <c r="H24" s="343">
        <v>417.18700000000001</v>
      </c>
      <c r="I24" s="261">
        <v>0</v>
      </c>
      <c r="J24" s="219">
        <v>245573.288</v>
      </c>
      <c r="K24" s="219">
        <v>1371.665</v>
      </c>
      <c r="L24" s="219">
        <v>1912.153</v>
      </c>
      <c r="M24" s="219">
        <v>6187.38</v>
      </c>
      <c r="N24" s="262">
        <v>0</v>
      </c>
      <c r="O24" s="219">
        <v>23601.948</v>
      </c>
      <c r="P24" s="219">
        <v>141.767</v>
      </c>
      <c r="Q24" s="219">
        <v>3398.6384553100002</v>
      </c>
      <c r="R24" s="219">
        <v>5541.0640000000003</v>
      </c>
      <c r="S24" s="262">
        <v>0</v>
      </c>
      <c r="T24" s="334">
        <v>24660</v>
      </c>
      <c r="U24" s="219">
        <v>1058.9459999999999</v>
      </c>
      <c r="V24" s="219">
        <v>39700.582999999999</v>
      </c>
      <c r="W24" s="219">
        <v>41603.03</v>
      </c>
      <c r="X24" s="262">
        <v>0</v>
      </c>
      <c r="Y24" s="334">
        <v>165522</v>
      </c>
      <c r="Z24" s="219">
        <v>367.76100000000002</v>
      </c>
      <c r="AA24" s="343">
        <v>367.76100000000002</v>
      </c>
      <c r="AB24" s="343">
        <v>25240.41</v>
      </c>
      <c r="AC24" s="343">
        <v>25240</v>
      </c>
      <c r="AD24" s="219">
        <v>149810</v>
      </c>
      <c r="AE24" s="343">
        <v>130922</v>
      </c>
      <c r="AF24" s="262">
        <v>0</v>
      </c>
      <c r="AG24" s="389">
        <v>150751</v>
      </c>
      <c r="AH24" s="343">
        <v>61139</v>
      </c>
      <c r="AI24" s="343">
        <v>225402</v>
      </c>
      <c r="AJ24" s="343">
        <v>227448</v>
      </c>
      <c r="AK24" s="381" t="s">
        <v>363</v>
      </c>
      <c r="AL24" s="389">
        <v>243694</v>
      </c>
      <c r="AM24" s="343">
        <v>-6</v>
      </c>
      <c r="AN24" s="343">
        <v>3774</v>
      </c>
      <c r="AO24" s="343">
        <v>7291</v>
      </c>
      <c r="AP24" s="343">
        <v>20724</v>
      </c>
      <c r="AQ24" s="343">
        <v>20724</v>
      </c>
      <c r="AR24" s="343">
        <v>47</v>
      </c>
      <c r="AS24" s="334">
        <v>-630</v>
      </c>
      <c r="AT24" s="343">
        <v>-229</v>
      </c>
    </row>
    <row r="25" spans="2:46" s="298" customFormat="1">
      <c r="B25" s="298" t="s">
        <v>354</v>
      </c>
      <c r="E25" s="321" t="s">
        <v>221</v>
      </c>
      <c r="F25" s="328"/>
      <c r="G25" s="328"/>
      <c r="H25" s="328"/>
      <c r="I25" s="261"/>
      <c r="J25" s="219">
        <v>0</v>
      </c>
      <c r="K25" s="219"/>
      <c r="L25" s="219"/>
      <c r="M25" s="219"/>
      <c r="N25" s="262"/>
      <c r="O25" s="219">
        <v>0</v>
      </c>
      <c r="P25" s="219">
        <v>0</v>
      </c>
      <c r="Q25" s="219"/>
      <c r="R25" s="219"/>
      <c r="S25" s="262">
        <v>0</v>
      </c>
      <c r="T25" s="328">
        <v>0</v>
      </c>
      <c r="U25" s="219"/>
      <c r="V25" s="219"/>
      <c r="W25" s="219"/>
      <c r="X25" s="262">
        <v>0</v>
      </c>
      <c r="Y25" s="262">
        <v>0</v>
      </c>
      <c r="Z25" s="219"/>
      <c r="AA25" s="343"/>
      <c r="AB25" s="343"/>
      <c r="AC25" s="347"/>
      <c r="AD25" s="362">
        <v>0</v>
      </c>
      <c r="AE25" s="347">
        <v>18888</v>
      </c>
      <c r="AF25" s="362">
        <v>0</v>
      </c>
      <c r="AG25" s="390">
        <v>57068</v>
      </c>
      <c r="AH25" s="362">
        <v>0</v>
      </c>
      <c r="AI25" s="362">
        <v>0</v>
      </c>
      <c r="AJ25" s="343">
        <v>19692</v>
      </c>
      <c r="AK25" s="381" t="s">
        <v>363</v>
      </c>
      <c r="AL25" s="390">
        <v>19807</v>
      </c>
      <c r="AM25" s="362">
        <v>19800</v>
      </c>
      <c r="AN25" s="362">
        <v>19800</v>
      </c>
      <c r="AO25" s="362">
        <v>79083</v>
      </c>
      <c r="AP25" s="362">
        <v>79083</v>
      </c>
      <c r="AQ25" s="362">
        <v>79083</v>
      </c>
      <c r="AR25" s="391">
        <v>0</v>
      </c>
      <c r="AS25" s="391">
        <v>0</v>
      </c>
      <c r="AT25" s="391">
        <v>0</v>
      </c>
    </row>
    <row r="26" spans="2:46" s="298" customFormat="1">
      <c r="B26" s="298" t="s">
        <v>280</v>
      </c>
      <c r="E26" s="321" t="s">
        <v>221</v>
      </c>
      <c r="F26" s="328">
        <v>0</v>
      </c>
      <c r="G26" s="328">
        <v>0</v>
      </c>
      <c r="H26" s="328">
        <v>0</v>
      </c>
      <c r="I26" s="261">
        <v>0</v>
      </c>
      <c r="J26" s="219">
        <v>0</v>
      </c>
      <c r="K26" s="219">
        <v>5941.1450000000004</v>
      </c>
      <c r="L26" s="219">
        <v>27482.877</v>
      </c>
      <c r="M26" s="219">
        <v>42346.718999999997</v>
      </c>
      <c r="N26" s="262">
        <v>0</v>
      </c>
      <c r="O26" s="219">
        <v>0</v>
      </c>
      <c r="P26" s="219">
        <v>0</v>
      </c>
      <c r="Q26" s="219">
        <v>215.20699999999999</v>
      </c>
      <c r="R26" s="219">
        <v>9716.4709999999995</v>
      </c>
      <c r="S26" s="262">
        <v>0</v>
      </c>
      <c r="T26" s="334">
        <v>711</v>
      </c>
      <c r="U26" s="219">
        <v>0</v>
      </c>
      <c r="V26" s="219">
        <v>2091.0120000000002</v>
      </c>
      <c r="W26" s="219">
        <v>2280.663</v>
      </c>
      <c r="X26" s="262">
        <v>0</v>
      </c>
      <c r="Y26" s="334">
        <v>2291</v>
      </c>
      <c r="Z26" s="219">
        <v>0</v>
      </c>
      <c r="AA26" s="347">
        <v>0</v>
      </c>
      <c r="AB26" s="347">
        <v>0</v>
      </c>
      <c r="AC26" s="347">
        <v>0</v>
      </c>
      <c r="AD26" s="219">
        <v>0</v>
      </c>
      <c r="AE26" s="362">
        <v>0</v>
      </c>
      <c r="AF26" s="362">
        <v>0</v>
      </c>
      <c r="AG26" s="390">
        <v>0</v>
      </c>
      <c r="AH26" s="362">
        <v>0</v>
      </c>
      <c r="AI26" s="362">
        <v>0</v>
      </c>
      <c r="AJ26" s="362">
        <v>0</v>
      </c>
      <c r="AK26" s="379" t="s">
        <v>363</v>
      </c>
      <c r="AL26" s="391">
        <v>0</v>
      </c>
      <c r="AM26" s="391">
        <v>0</v>
      </c>
      <c r="AN26" s="391">
        <v>0</v>
      </c>
      <c r="AO26" s="391">
        <v>0</v>
      </c>
      <c r="AP26" s="391">
        <v>0</v>
      </c>
      <c r="AQ26" s="391">
        <v>0</v>
      </c>
      <c r="AR26" s="391">
        <v>0</v>
      </c>
      <c r="AS26" s="391">
        <v>0</v>
      </c>
      <c r="AT26" s="391">
        <v>0</v>
      </c>
    </row>
    <row r="27" spans="2:46" s="298" customFormat="1">
      <c r="B27" s="298" t="s">
        <v>336</v>
      </c>
      <c r="E27" s="321" t="s">
        <v>221</v>
      </c>
      <c r="F27" s="328"/>
      <c r="G27" s="328"/>
      <c r="H27" s="328"/>
      <c r="I27" s="261"/>
      <c r="J27" s="219">
        <v>0</v>
      </c>
      <c r="K27" s="219"/>
      <c r="L27" s="219"/>
      <c r="M27" s="219"/>
      <c r="N27" s="262"/>
      <c r="O27" s="219">
        <v>0</v>
      </c>
      <c r="P27" s="219">
        <v>0</v>
      </c>
      <c r="Q27" s="219"/>
      <c r="R27" s="219"/>
      <c r="S27" s="262">
        <v>0</v>
      </c>
      <c r="T27" s="328">
        <v>0</v>
      </c>
      <c r="U27" s="219"/>
      <c r="V27" s="219"/>
      <c r="W27" s="219"/>
      <c r="X27" s="262">
        <v>0</v>
      </c>
      <c r="Y27" s="219">
        <v>0</v>
      </c>
      <c r="Z27" s="219"/>
      <c r="AA27" s="343">
        <v>0</v>
      </c>
      <c r="AB27" s="343">
        <v>0</v>
      </c>
      <c r="AC27" s="347">
        <v>0</v>
      </c>
      <c r="AD27" s="219">
        <v>0</v>
      </c>
      <c r="AE27" s="362">
        <v>0</v>
      </c>
      <c r="AF27" s="362">
        <v>0</v>
      </c>
      <c r="AG27" s="390">
        <v>0</v>
      </c>
      <c r="AH27" s="343">
        <v>38000</v>
      </c>
      <c r="AI27" s="343">
        <v>38000</v>
      </c>
      <c r="AJ27" s="343">
        <v>38000</v>
      </c>
      <c r="AK27" s="381" t="s">
        <v>363</v>
      </c>
      <c r="AL27" s="390">
        <v>30654</v>
      </c>
      <c r="AM27" s="391">
        <v>0</v>
      </c>
      <c r="AN27" s="391">
        <v>0</v>
      </c>
      <c r="AO27" s="391">
        <v>0</v>
      </c>
      <c r="AP27" s="391">
        <v>64</v>
      </c>
      <c r="AQ27" s="391">
        <v>64</v>
      </c>
      <c r="AR27" s="391">
        <v>0</v>
      </c>
      <c r="AS27" s="391">
        <v>0</v>
      </c>
      <c r="AT27" s="391">
        <v>0</v>
      </c>
    </row>
    <row r="28" spans="2:46">
      <c r="B28" s="298" t="s">
        <v>281</v>
      </c>
      <c r="C28" s="298"/>
      <c r="D28" s="298"/>
      <c r="E28" s="321" t="s">
        <v>221</v>
      </c>
      <c r="F28" s="328">
        <v>0</v>
      </c>
      <c r="G28" s="328">
        <v>0</v>
      </c>
      <c r="H28" s="328">
        <v>0</v>
      </c>
      <c r="I28" s="261">
        <v>0</v>
      </c>
      <c r="J28" s="219">
        <v>9342.1980000000003</v>
      </c>
      <c r="K28" s="219">
        <v>0</v>
      </c>
      <c r="L28" s="219">
        <v>0</v>
      </c>
      <c r="M28" s="219">
        <v>0</v>
      </c>
      <c r="N28" s="262">
        <v>0</v>
      </c>
      <c r="O28" s="219">
        <v>5503.3789999999999</v>
      </c>
      <c r="P28" s="219">
        <v>-14686.162</v>
      </c>
      <c r="Q28" s="219">
        <v>-14686.162</v>
      </c>
      <c r="R28" s="219">
        <v>-14686.162</v>
      </c>
      <c r="S28" s="262">
        <v>0</v>
      </c>
      <c r="T28" s="334">
        <v>-14845</v>
      </c>
      <c r="U28" s="219">
        <v>0</v>
      </c>
      <c r="V28" s="219">
        <v>0</v>
      </c>
      <c r="W28" s="219">
        <v>0</v>
      </c>
      <c r="X28" s="262">
        <v>0</v>
      </c>
      <c r="Y28" s="219">
        <v>0</v>
      </c>
      <c r="Z28" s="219">
        <v>0</v>
      </c>
      <c r="AA28" s="347">
        <v>0</v>
      </c>
      <c r="AB28" s="347">
        <v>0</v>
      </c>
      <c r="AC28" s="347">
        <v>0</v>
      </c>
      <c r="AD28" s="219">
        <v>0</v>
      </c>
      <c r="AE28" s="219">
        <v>0</v>
      </c>
      <c r="AF28" s="262">
        <v>0</v>
      </c>
      <c r="AG28" s="390">
        <v>0</v>
      </c>
      <c r="AH28" s="362">
        <v>0</v>
      </c>
      <c r="AI28" s="362">
        <v>0</v>
      </c>
      <c r="AJ28" s="362">
        <v>0</v>
      </c>
      <c r="AK28" s="379" t="s">
        <v>363</v>
      </c>
      <c r="AL28" s="391">
        <v>0</v>
      </c>
      <c r="AM28" s="391">
        <v>0</v>
      </c>
      <c r="AN28" s="391">
        <v>0</v>
      </c>
      <c r="AO28" s="391">
        <v>0</v>
      </c>
      <c r="AP28" s="391">
        <v>0</v>
      </c>
      <c r="AQ28" s="391">
        <v>0</v>
      </c>
      <c r="AR28" s="391">
        <v>0</v>
      </c>
      <c r="AS28" s="391">
        <v>0</v>
      </c>
      <c r="AT28" s="391">
        <v>0</v>
      </c>
    </row>
    <row r="29" spans="2:46">
      <c r="B29" s="298" t="s">
        <v>282</v>
      </c>
      <c r="C29" s="298"/>
      <c r="D29" s="298"/>
      <c r="E29" s="321" t="s">
        <v>221</v>
      </c>
      <c r="F29" s="328">
        <v>0</v>
      </c>
      <c r="G29" s="328">
        <v>0</v>
      </c>
      <c r="H29" s="328">
        <v>0</v>
      </c>
      <c r="I29" s="261">
        <v>0</v>
      </c>
      <c r="J29" s="219">
        <v>51548.508000000002</v>
      </c>
      <c r="K29" s="219">
        <v>0</v>
      </c>
      <c r="L29" s="219">
        <v>6936.3230000000003</v>
      </c>
      <c r="M29" s="219">
        <v>-13361.794</v>
      </c>
      <c r="N29" s="262">
        <v>0</v>
      </c>
      <c r="O29" s="219">
        <v>-3417.616</v>
      </c>
      <c r="P29" s="219">
        <v>0</v>
      </c>
      <c r="Q29" s="219">
        <v>-26414.367999999999</v>
      </c>
      <c r="R29" s="219">
        <v>-26414.366999999998</v>
      </c>
      <c r="S29" s="262">
        <v>0</v>
      </c>
      <c r="T29" s="334">
        <v>-24158</v>
      </c>
      <c r="U29" s="219">
        <v>-27.29</v>
      </c>
      <c r="V29" s="219">
        <v>1125.8040000000001</v>
      </c>
      <c r="W29" s="219">
        <v>-794.95500000000004</v>
      </c>
      <c r="X29" s="262">
        <v>0</v>
      </c>
      <c r="Y29" s="334">
        <v>4215</v>
      </c>
      <c r="Z29" s="219">
        <v>0</v>
      </c>
      <c r="AA29" s="347">
        <v>0</v>
      </c>
      <c r="AB29" s="347">
        <v>11008.476000000001</v>
      </c>
      <c r="AC29" s="347">
        <v>0</v>
      </c>
      <c r="AD29" s="219">
        <v>15165</v>
      </c>
      <c r="AE29" s="219">
        <v>0</v>
      </c>
      <c r="AF29" s="262">
        <v>0</v>
      </c>
      <c r="AG29" s="389">
        <v>15703</v>
      </c>
      <c r="AH29" s="362">
        <v>0</v>
      </c>
      <c r="AI29" s="362">
        <v>0</v>
      </c>
      <c r="AJ29" s="362">
        <v>0</v>
      </c>
      <c r="AK29" s="379" t="s">
        <v>363</v>
      </c>
      <c r="AL29" s="391">
        <v>6435</v>
      </c>
      <c r="AM29" s="391">
        <v>0</v>
      </c>
      <c r="AN29" s="391">
        <v>0</v>
      </c>
      <c r="AO29" s="391">
        <v>0</v>
      </c>
      <c r="AP29" s="391">
        <v>-5144</v>
      </c>
      <c r="AQ29" s="391">
        <v>-5144</v>
      </c>
      <c r="AR29" s="391">
        <v>0</v>
      </c>
      <c r="AS29" s="391">
        <v>0</v>
      </c>
      <c r="AT29" s="391">
        <v>0</v>
      </c>
    </row>
    <row r="30" spans="2:46">
      <c r="B30" s="298" t="s">
        <v>283</v>
      </c>
      <c r="C30" s="298"/>
      <c r="D30" s="298"/>
      <c r="E30" s="321" t="s">
        <v>221</v>
      </c>
      <c r="F30" s="328"/>
      <c r="G30" s="328"/>
      <c r="H30" s="328"/>
      <c r="I30" s="261"/>
      <c r="J30" s="347">
        <v>0</v>
      </c>
      <c r="K30" s="328">
        <v>0</v>
      </c>
      <c r="L30" s="328">
        <v>0</v>
      </c>
      <c r="M30" s="328">
        <v>0</v>
      </c>
      <c r="N30" s="347">
        <v>0</v>
      </c>
      <c r="O30" s="347">
        <v>0</v>
      </c>
      <c r="P30" s="219">
        <v>0</v>
      </c>
      <c r="Q30" s="328">
        <v>0</v>
      </c>
      <c r="R30" s="328">
        <v>0</v>
      </c>
      <c r="S30" s="262">
        <v>0</v>
      </c>
      <c r="T30" s="334">
        <v>7923</v>
      </c>
      <c r="U30" s="219">
        <v>0</v>
      </c>
      <c r="V30" s="219">
        <v>0</v>
      </c>
      <c r="W30" s="219">
        <v>0</v>
      </c>
      <c r="X30" s="347">
        <v>0</v>
      </c>
      <c r="Y30" s="219">
        <v>0</v>
      </c>
      <c r="Z30" s="328"/>
      <c r="AA30" s="347">
        <v>0</v>
      </c>
      <c r="AB30" s="347">
        <v>0</v>
      </c>
      <c r="AC30" s="347">
        <v>0</v>
      </c>
      <c r="AD30" s="343"/>
      <c r="AE30" s="219">
        <v>0</v>
      </c>
      <c r="AF30" s="347">
        <v>0</v>
      </c>
      <c r="AG30" s="391">
        <v>0</v>
      </c>
      <c r="AH30" s="362">
        <v>0</v>
      </c>
      <c r="AI30" s="362">
        <v>0</v>
      </c>
      <c r="AJ30" s="362">
        <v>0</v>
      </c>
      <c r="AK30" s="379" t="s">
        <v>363</v>
      </c>
      <c r="AL30" s="391">
        <v>0</v>
      </c>
      <c r="AM30" s="391">
        <v>0</v>
      </c>
      <c r="AN30" s="391">
        <v>0</v>
      </c>
      <c r="AO30" s="391">
        <v>0</v>
      </c>
      <c r="AP30" s="391">
        <v>0</v>
      </c>
      <c r="AQ30" s="391">
        <v>0</v>
      </c>
      <c r="AR30" s="391">
        <v>0</v>
      </c>
      <c r="AS30" s="391">
        <v>0</v>
      </c>
      <c r="AT30" s="391">
        <v>0</v>
      </c>
    </row>
    <row r="31" spans="2:46">
      <c r="B31" s="298" t="s">
        <v>106</v>
      </c>
      <c r="C31" s="298"/>
      <c r="D31" s="298"/>
      <c r="E31" s="321" t="s">
        <v>221</v>
      </c>
      <c r="F31" s="328">
        <v>0</v>
      </c>
      <c r="G31" s="328">
        <v>0</v>
      </c>
      <c r="H31" s="343">
        <v>11025.735000000001</v>
      </c>
      <c r="I31" s="261">
        <v>0</v>
      </c>
      <c r="J31" s="219">
        <v>10969.791999999999</v>
      </c>
      <c r="K31" s="219">
        <v>0</v>
      </c>
      <c r="L31" s="219">
        <v>0</v>
      </c>
      <c r="M31" s="219">
        <v>0</v>
      </c>
      <c r="N31" s="262">
        <v>0</v>
      </c>
      <c r="O31" s="219">
        <v>1346.4469999999999</v>
      </c>
      <c r="P31" s="219">
        <v>0</v>
      </c>
      <c r="Q31" s="219">
        <v>0</v>
      </c>
      <c r="R31" s="219">
        <v>0</v>
      </c>
      <c r="S31" s="262">
        <v>0</v>
      </c>
      <c r="T31" s="328">
        <v>0</v>
      </c>
      <c r="U31" s="219">
        <v>0</v>
      </c>
      <c r="V31" s="219">
        <v>0</v>
      </c>
      <c r="W31" s="219">
        <v>0</v>
      </c>
      <c r="X31" s="262">
        <v>0</v>
      </c>
      <c r="Y31" s="219">
        <v>0</v>
      </c>
      <c r="Z31" s="219">
        <v>0</v>
      </c>
      <c r="AA31" s="347">
        <v>0</v>
      </c>
      <c r="AB31" s="347">
        <v>0</v>
      </c>
      <c r="AC31" s="347">
        <v>0</v>
      </c>
      <c r="AD31" s="219">
        <v>0</v>
      </c>
      <c r="AE31" s="219">
        <v>0</v>
      </c>
      <c r="AF31" s="262">
        <v>0</v>
      </c>
      <c r="AG31" s="390">
        <v>0</v>
      </c>
      <c r="AH31" s="362">
        <v>0</v>
      </c>
      <c r="AI31" s="362">
        <v>0</v>
      </c>
      <c r="AJ31" s="362">
        <v>0</v>
      </c>
      <c r="AK31" s="379" t="s">
        <v>363</v>
      </c>
      <c r="AL31" s="391">
        <v>0</v>
      </c>
      <c r="AM31" s="391">
        <v>0</v>
      </c>
      <c r="AN31" s="391">
        <v>0</v>
      </c>
      <c r="AO31" s="391">
        <v>0</v>
      </c>
      <c r="AP31" s="391">
        <v>0</v>
      </c>
      <c r="AQ31" s="391">
        <v>0</v>
      </c>
      <c r="AR31" s="391">
        <v>0</v>
      </c>
      <c r="AS31" s="391">
        <v>0</v>
      </c>
      <c r="AT31" s="391">
        <v>0</v>
      </c>
    </row>
    <row r="32" spans="2:46" s="298" customFormat="1">
      <c r="B32" s="298" t="s">
        <v>98</v>
      </c>
      <c r="E32" s="321" t="s">
        <v>221</v>
      </c>
      <c r="F32" s="328">
        <v>0</v>
      </c>
      <c r="G32" s="328">
        <v>0</v>
      </c>
      <c r="H32" s="328">
        <v>0</v>
      </c>
      <c r="I32" s="261">
        <v>0</v>
      </c>
      <c r="J32" s="219">
        <v>85.744</v>
      </c>
      <c r="K32" s="219">
        <v>0</v>
      </c>
      <c r="L32" s="219">
        <v>0</v>
      </c>
      <c r="M32" s="219">
        <v>0</v>
      </c>
      <c r="N32" s="262">
        <v>0</v>
      </c>
      <c r="O32" s="219">
        <v>92.600999999999999</v>
      </c>
      <c r="P32" s="219">
        <v>0</v>
      </c>
      <c r="Q32" s="219">
        <v>0</v>
      </c>
      <c r="R32" s="219">
        <v>0</v>
      </c>
      <c r="S32" s="262">
        <v>0</v>
      </c>
      <c r="T32" s="328">
        <v>68</v>
      </c>
      <c r="U32" s="219">
        <v>0</v>
      </c>
      <c r="V32" s="219">
        <v>0</v>
      </c>
      <c r="W32" s="219">
        <v>0</v>
      </c>
      <c r="X32" s="262">
        <v>0</v>
      </c>
      <c r="Y32" s="328">
        <v>168</v>
      </c>
      <c r="Z32" s="219">
        <v>3.7360000000000002</v>
      </c>
      <c r="AA32" s="347">
        <v>0</v>
      </c>
      <c r="AB32" s="347">
        <v>3.7360000000000002</v>
      </c>
      <c r="AC32" s="347">
        <v>0</v>
      </c>
      <c r="AD32" s="219">
        <v>4</v>
      </c>
      <c r="AE32" s="219">
        <v>0</v>
      </c>
      <c r="AF32" s="262">
        <v>0</v>
      </c>
      <c r="AG32" s="390">
        <v>0</v>
      </c>
      <c r="AH32" s="362">
        <v>0</v>
      </c>
      <c r="AI32" s="362">
        <v>0</v>
      </c>
      <c r="AJ32" s="362">
        <v>0</v>
      </c>
      <c r="AK32" s="379" t="s">
        <v>363</v>
      </c>
      <c r="AL32" s="391">
        <v>0</v>
      </c>
      <c r="AM32" s="391">
        <v>0</v>
      </c>
      <c r="AN32" s="391">
        <v>0</v>
      </c>
      <c r="AO32" s="391">
        <v>0</v>
      </c>
      <c r="AP32" s="391">
        <v>0</v>
      </c>
      <c r="AQ32" s="391">
        <v>0</v>
      </c>
      <c r="AR32" s="391">
        <v>0</v>
      </c>
      <c r="AS32" s="391">
        <v>0</v>
      </c>
      <c r="AT32" s="391">
        <v>0</v>
      </c>
    </row>
    <row r="33" spans="2:46">
      <c r="B33" s="298" t="s">
        <v>107</v>
      </c>
      <c r="C33" s="298"/>
      <c r="D33" s="298"/>
      <c r="E33" s="321" t="s">
        <v>221</v>
      </c>
      <c r="F33" s="328">
        <v>0</v>
      </c>
      <c r="G33" s="328">
        <v>0</v>
      </c>
      <c r="H33" s="328">
        <v>0</v>
      </c>
      <c r="I33" s="261">
        <v>0</v>
      </c>
      <c r="J33" s="219">
        <v>6151.2340000000004</v>
      </c>
      <c r="K33" s="219">
        <v>0</v>
      </c>
      <c r="L33" s="219">
        <v>0</v>
      </c>
      <c r="M33" s="219">
        <v>0</v>
      </c>
      <c r="N33" s="262">
        <v>0</v>
      </c>
      <c r="O33" s="219">
        <v>0</v>
      </c>
      <c r="P33" s="219">
        <v>0</v>
      </c>
      <c r="Q33" s="219">
        <v>0</v>
      </c>
      <c r="R33" s="219">
        <v>0</v>
      </c>
      <c r="S33" s="262">
        <v>0</v>
      </c>
      <c r="T33" s="328">
        <v>0</v>
      </c>
      <c r="U33" s="219">
        <v>0</v>
      </c>
      <c r="V33" s="219">
        <v>0</v>
      </c>
      <c r="W33" s="219">
        <v>0</v>
      </c>
      <c r="X33" s="262">
        <v>0</v>
      </c>
      <c r="Y33" s="219">
        <v>0</v>
      </c>
      <c r="Z33" s="219">
        <v>0</v>
      </c>
      <c r="AA33" s="347">
        <v>0</v>
      </c>
      <c r="AB33" s="347">
        <v>0</v>
      </c>
      <c r="AC33" s="347">
        <v>0</v>
      </c>
      <c r="AD33" s="219">
        <v>0</v>
      </c>
      <c r="AE33" s="219">
        <v>0</v>
      </c>
      <c r="AF33" s="262">
        <v>0</v>
      </c>
      <c r="AG33" s="390">
        <v>0</v>
      </c>
      <c r="AH33" s="362">
        <v>0</v>
      </c>
      <c r="AI33" s="362">
        <v>0</v>
      </c>
      <c r="AJ33" s="362">
        <v>0</v>
      </c>
      <c r="AK33" s="379" t="s">
        <v>363</v>
      </c>
      <c r="AL33" s="391">
        <v>0</v>
      </c>
      <c r="AM33" s="391">
        <v>0</v>
      </c>
      <c r="AN33" s="391">
        <v>-2674</v>
      </c>
      <c r="AO33" s="391">
        <v>-19835</v>
      </c>
      <c r="AP33" s="391">
        <v>-19835</v>
      </c>
      <c r="AQ33" s="391">
        <v>-19835</v>
      </c>
      <c r="AR33" s="391">
        <v>0</v>
      </c>
      <c r="AS33" s="391">
        <v>0</v>
      </c>
      <c r="AT33" s="391">
        <v>0</v>
      </c>
    </row>
    <row r="34" spans="2:46">
      <c r="B34" s="298" t="s">
        <v>108</v>
      </c>
      <c r="C34" s="298"/>
      <c r="D34" s="298"/>
      <c r="E34" s="321" t="s">
        <v>221</v>
      </c>
      <c r="F34" s="328">
        <v>0</v>
      </c>
      <c r="G34" s="328">
        <v>0</v>
      </c>
      <c r="H34" s="328">
        <v>0</v>
      </c>
      <c r="I34" s="261">
        <v>0</v>
      </c>
      <c r="J34" s="219">
        <v>0</v>
      </c>
      <c r="K34" s="219">
        <v>42.786999999999999</v>
      </c>
      <c r="L34" s="219">
        <v>0</v>
      </c>
      <c r="M34" s="219">
        <v>0</v>
      </c>
      <c r="N34" s="262">
        <v>0</v>
      </c>
      <c r="O34" s="219">
        <v>0</v>
      </c>
      <c r="P34" s="219">
        <v>0</v>
      </c>
      <c r="Q34" s="219">
        <v>0</v>
      </c>
      <c r="R34" s="219">
        <v>0</v>
      </c>
      <c r="S34" s="262">
        <v>0</v>
      </c>
      <c r="T34" s="328">
        <v>0</v>
      </c>
      <c r="U34" s="219">
        <v>0</v>
      </c>
      <c r="V34" s="219">
        <v>0</v>
      </c>
      <c r="W34" s="219">
        <v>0</v>
      </c>
      <c r="X34" s="262">
        <v>0</v>
      </c>
      <c r="Y34" s="219">
        <v>0</v>
      </c>
      <c r="Z34" s="219">
        <v>0</v>
      </c>
      <c r="AA34" s="347">
        <v>0</v>
      </c>
      <c r="AB34" s="347">
        <v>0</v>
      </c>
      <c r="AC34" s="347">
        <v>0</v>
      </c>
      <c r="AD34" s="219">
        <v>0</v>
      </c>
      <c r="AE34" s="219">
        <v>0</v>
      </c>
      <c r="AF34" s="262">
        <v>0</v>
      </c>
      <c r="AG34" s="390">
        <v>0</v>
      </c>
      <c r="AH34" s="362">
        <v>0</v>
      </c>
      <c r="AI34" s="362">
        <v>0</v>
      </c>
      <c r="AJ34" s="362">
        <v>0</v>
      </c>
      <c r="AK34" s="379" t="s">
        <v>363</v>
      </c>
      <c r="AL34" s="391">
        <v>0</v>
      </c>
      <c r="AM34" s="391">
        <v>0</v>
      </c>
      <c r="AN34" s="391">
        <v>0</v>
      </c>
      <c r="AO34" s="391">
        <v>0</v>
      </c>
      <c r="AP34" s="391">
        <v>0</v>
      </c>
      <c r="AQ34" s="391">
        <v>0</v>
      </c>
      <c r="AR34" s="391">
        <v>0</v>
      </c>
      <c r="AS34" s="391">
        <v>0</v>
      </c>
      <c r="AT34" s="391">
        <v>0</v>
      </c>
    </row>
    <row r="35" spans="2:46">
      <c r="B35" s="298" t="s">
        <v>109</v>
      </c>
      <c r="C35" s="298"/>
      <c r="D35" s="298"/>
      <c r="E35" s="321" t="s">
        <v>221</v>
      </c>
      <c r="F35" s="328">
        <v>0</v>
      </c>
      <c r="G35" s="328">
        <v>0</v>
      </c>
      <c r="H35" s="328">
        <v>0</v>
      </c>
      <c r="I35" s="261">
        <v>0</v>
      </c>
      <c r="J35" s="219">
        <v>0</v>
      </c>
      <c r="K35" s="219">
        <v>0</v>
      </c>
      <c r="L35" s="219">
        <v>-9.5489999999999995</v>
      </c>
      <c r="M35" s="219">
        <v>-9.5500000000000007</v>
      </c>
      <c r="N35" s="262">
        <v>0</v>
      </c>
      <c r="O35" s="219">
        <v>-9.5500000000000007</v>
      </c>
      <c r="P35" s="219">
        <v>0</v>
      </c>
      <c r="Q35" s="219">
        <v>0</v>
      </c>
      <c r="R35" s="219">
        <v>0</v>
      </c>
      <c r="S35" s="262">
        <v>0</v>
      </c>
      <c r="T35" s="328">
        <v>0</v>
      </c>
      <c r="U35" s="219">
        <v>0</v>
      </c>
      <c r="V35" s="219">
        <v>0</v>
      </c>
      <c r="W35" s="219">
        <v>0</v>
      </c>
      <c r="X35" s="262">
        <v>0</v>
      </c>
      <c r="Y35" s="219">
        <v>0</v>
      </c>
      <c r="Z35" s="219">
        <v>0</v>
      </c>
      <c r="AA35" s="347">
        <v>0</v>
      </c>
      <c r="AB35" s="347">
        <v>0</v>
      </c>
      <c r="AC35" s="347">
        <v>0</v>
      </c>
      <c r="AD35" s="219">
        <v>0</v>
      </c>
      <c r="AE35" s="219">
        <v>0</v>
      </c>
      <c r="AF35" s="262">
        <v>0</v>
      </c>
      <c r="AG35" s="390">
        <v>0</v>
      </c>
      <c r="AH35" s="362">
        <v>0</v>
      </c>
      <c r="AI35" s="362">
        <v>0</v>
      </c>
      <c r="AJ35" s="362">
        <v>0</v>
      </c>
      <c r="AK35" s="379" t="s">
        <v>363</v>
      </c>
      <c r="AL35" s="391">
        <v>0</v>
      </c>
      <c r="AM35" s="391">
        <v>0</v>
      </c>
      <c r="AN35" s="391">
        <v>0</v>
      </c>
      <c r="AO35" s="391">
        <v>0</v>
      </c>
      <c r="AP35" s="391">
        <v>0</v>
      </c>
      <c r="AQ35" s="391">
        <v>0</v>
      </c>
      <c r="AR35" s="391">
        <v>0</v>
      </c>
      <c r="AS35" s="391">
        <v>0</v>
      </c>
      <c r="AT35" s="391">
        <v>0</v>
      </c>
    </row>
    <row r="36" spans="2:46">
      <c r="B36" s="298" t="s">
        <v>110</v>
      </c>
      <c r="C36" s="298"/>
      <c r="D36" s="298"/>
      <c r="E36" s="321" t="s">
        <v>221</v>
      </c>
      <c r="F36" s="328">
        <v>0</v>
      </c>
      <c r="G36" s="328">
        <v>0</v>
      </c>
      <c r="H36" s="328">
        <v>0</v>
      </c>
      <c r="I36" s="261">
        <v>0</v>
      </c>
      <c r="J36" s="219">
        <v>0</v>
      </c>
      <c r="K36" s="219">
        <v>0</v>
      </c>
      <c r="L36" s="219">
        <v>0</v>
      </c>
      <c r="M36" s="219">
        <v>0</v>
      </c>
      <c r="N36" s="262">
        <v>0</v>
      </c>
      <c r="O36" s="219">
        <v>0</v>
      </c>
      <c r="P36" s="219">
        <v>0</v>
      </c>
      <c r="Q36" s="219">
        <v>0</v>
      </c>
      <c r="R36" s="219">
        <v>0</v>
      </c>
      <c r="S36" s="262">
        <v>0</v>
      </c>
      <c r="T36" s="328">
        <v>0</v>
      </c>
      <c r="U36" s="219">
        <v>0</v>
      </c>
      <c r="V36" s="219">
        <v>0</v>
      </c>
      <c r="W36" s="219">
        <v>0</v>
      </c>
      <c r="X36" s="262">
        <v>0</v>
      </c>
      <c r="Y36" s="219">
        <v>0</v>
      </c>
      <c r="Z36" s="219">
        <v>0</v>
      </c>
      <c r="AA36" s="347">
        <v>0</v>
      </c>
      <c r="AB36" s="347">
        <v>0</v>
      </c>
      <c r="AC36" s="347">
        <v>0</v>
      </c>
      <c r="AD36" s="219">
        <v>0</v>
      </c>
      <c r="AE36" s="219">
        <v>0</v>
      </c>
      <c r="AF36" s="262">
        <v>0</v>
      </c>
      <c r="AG36" s="390">
        <v>0</v>
      </c>
      <c r="AH36" s="362">
        <v>0</v>
      </c>
      <c r="AI36" s="362">
        <v>0</v>
      </c>
      <c r="AJ36" s="362">
        <v>0</v>
      </c>
      <c r="AK36" s="379" t="s">
        <v>363</v>
      </c>
      <c r="AL36" s="391">
        <v>0</v>
      </c>
      <c r="AM36" s="391">
        <v>0</v>
      </c>
      <c r="AN36" s="391">
        <v>0</v>
      </c>
      <c r="AO36" s="391">
        <v>0</v>
      </c>
      <c r="AP36" s="391">
        <v>0</v>
      </c>
      <c r="AQ36" s="391">
        <v>0</v>
      </c>
      <c r="AR36" s="391">
        <v>0</v>
      </c>
      <c r="AS36" s="391">
        <v>0</v>
      </c>
      <c r="AT36" s="391">
        <v>0</v>
      </c>
    </row>
    <row r="37" spans="2:46">
      <c r="B37" s="298" t="s">
        <v>227</v>
      </c>
      <c r="C37" s="298"/>
      <c r="D37" s="298"/>
      <c r="E37" s="321" t="s">
        <v>221</v>
      </c>
      <c r="F37" s="328"/>
      <c r="G37" s="328"/>
      <c r="H37" s="328"/>
      <c r="I37" s="261"/>
      <c r="J37" s="219">
        <v>0</v>
      </c>
      <c r="K37" s="219"/>
      <c r="L37" s="219"/>
      <c r="M37" s="219"/>
      <c r="N37" s="262"/>
      <c r="O37" s="219">
        <v>0</v>
      </c>
      <c r="P37" s="219">
        <v>0</v>
      </c>
      <c r="Q37" s="219">
        <v>0</v>
      </c>
      <c r="R37" s="219"/>
      <c r="S37" s="262">
        <v>0</v>
      </c>
      <c r="T37" s="328">
        <v>0</v>
      </c>
      <c r="U37" s="219">
        <v>0</v>
      </c>
      <c r="V37" s="219">
        <v>0</v>
      </c>
      <c r="W37" s="219">
        <v>0</v>
      </c>
      <c r="X37" s="262">
        <v>0</v>
      </c>
      <c r="Y37" s="219">
        <v>0</v>
      </c>
      <c r="Z37" s="219">
        <v>-2364.2130000000002</v>
      </c>
      <c r="AA37" s="347">
        <v>0</v>
      </c>
      <c r="AB37" s="347">
        <v>0</v>
      </c>
      <c r="AC37" s="347">
        <v>0</v>
      </c>
      <c r="AD37" s="219">
        <v>0</v>
      </c>
      <c r="AE37" s="219">
        <v>0</v>
      </c>
      <c r="AF37" s="262">
        <v>0</v>
      </c>
      <c r="AG37" s="390">
        <v>0</v>
      </c>
      <c r="AH37" s="362">
        <v>0</v>
      </c>
      <c r="AI37" s="362">
        <v>0</v>
      </c>
      <c r="AJ37" s="362">
        <v>0</v>
      </c>
      <c r="AK37" s="379" t="s">
        <v>363</v>
      </c>
      <c r="AL37" s="391">
        <v>0</v>
      </c>
      <c r="AM37" s="391">
        <v>0</v>
      </c>
      <c r="AN37" s="391">
        <v>0</v>
      </c>
      <c r="AO37" s="391">
        <v>0</v>
      </c>
      <c r="AP37" s="391">
        <v>0</v>
      </c>
      <c r="AQ37" s="391">
        <v>0</v>
      </c>
      <c r="AR37" s="391">
        <v>0</v>
      </c>
      <c r="AS37" s="391">
        <v>0</v>
      </c>
      <c r="AT37" s="391">
        <v>0</v>
      </c>
    </row>
    <row r="38" spans="2:46">
      <c r="B38" s="298" t="s">
        <v>284</v>
      </c>
      <c r="C38" s="298"/>
      <c r="D38" s="298"/>
      <c r="E38" s="321" t="s">
        <v>221</v>
      </c>
      <c r="F38" s="328">
        <v>0</v>
      </c>
      <c r="G38" s="328">
        <v>0</v>
      </c>
      <c r="H38" s="328">
        <v>0</v>
      </c>
      <c r="I38" s="261">
        <v>0</v>
      </c>
      <c r="J38" s="219">
        <v>0</v>
      </c>
      <c r="K38" s="219">
        <v>0</v>
      </c>
      <c r="L38" s="219">
        <v>0</v>
      </c>
      <c r="M38" s="219">
        <v>0</v>
      </c>
      <c r="N38" s="262">
        <v>0</v>
      </c>
      <c r="O38" s="219">
        <v>0</v>
      </c>
      <c r="P38" s="219">
        <v>0</v>
      </c>
      <c r="Q38" s="219">
        <v>-78775</v>
      </c>
      <c r="R38" s="219">
        <v>-161871.304</v>
      </c>
      <c r="S38" s="262">
        <v>0</v>
      </c>
      <c r="T38" s="334">
        <v>-244559</v>
      </c>
      <c r="U38" s="219">
        <v>0</v>
      </c>
      <c r="V38" s="219">
        <v>-163265</v>
      </c>
      <c r="W38" s="219">
        <v>-252382.802</v>
      </c>
      <c r="X38" s="262">
        <v>0</v>
      </c>
      <c r="Y38" s="334">
        <v>-344274</v>
      </c>
      <c r="Z38" s="219">
        <v>-153937.88800000001</v>
      </c>
      <c r="AA38" s="334">
        <v>-164112</v>
      </c>
      <c r="AB38" s="334">
        <v>-477122</v>
      </c>
      <c r="AC38" s="334">
        <v>-471466</v>
      </c>
      <c r="AD38" s="219">
        <v>-716368</v>
      </c>
      <c r="AE38" s="334">
        <v>-712125</v>
      </c>
      <c r="AF38" s="262">
        <v>0</v>
      </c>
      <c r="AG38" s="388">
        <v>-864450</v>
      </c>
      <c r="AH38" s="362">
        <v>0</v>
      </c>
      <c r="AI38" s="362">
        <v>0</v>
      </c>
      <c r="AJ38" s="362">
        <v>0</v>
      </c>
      <c r="AK38" s="379" t="s">
        <v>363</v>
      </c>
      <c r="AL38" s="391">
        <v>0</v>
      </c>
      <c r="AM38" s="391">
        <v>0</v>
      </c>
      <c r="AN38" s="391">
        <v>0</v>
      </c>
      <c r="AO38" s="391">
        <v>0</v>
      </c>
      <c r="AP38" s="391">
        <v>0</v>
      </c>
      <c r="AQ38" s="391">
        <v>0</v>
      </c>
      <c r="AR38" s="391">
        <v>0</v>
      </c>
      <c r="AS38" s="391">
        <v>0</v>
      </c>
      <c r="AT38" s="391">
        <v>0</v>
      </c>
    </row>
    <row r="39" spans="2:46" s="298" customFormat="1">
      <c r="B39" s="298" t="s">
        <v>285</v>
      </c>
      <c r="E39" s="321" t="s">
        <v>221</v>
      </c>
      <c r="F39" s="343">
        <v>10409.82</v>
      </c>
      <c r="G39" s="343">
        <v>23584.424999999999</v>
      </c>
      <c r="H39" s="343">
        <v>66316.447</v>
      </c>
      <c r="I39" s="261">
        <v>0</v>
      </c>
      <c r="J39" s="219">
        <v>111172.893</v>
      </c>
      <c r="K39" s="219">
        <v>7899.973</v>
      </c>
      <c r="L39" s="219">
        <v>6131.0169999999998</v>
      </c>
      <c r="M39" s="219">
        <v>12344.036</v>
      </c>
      <c r="N39" s="262">
        <v>0</v>
      </c>
      <c r="O39" s="219">
        <v>30588.190999999999</v>
      </c>
      <c r="P39" s="219">
        <v>-1892.3530000000001</v>
      </c>
      <c r="Q39" s="219">
        <v>4369.8360000000002</v>
      </c>
      <c r="R39" s="219">
        <v>9886.7860000000001</v>
      </c>
      <c r="S39" s="262">
        <v>0</v>
      </c>
      <c r="T39" s="334">
        <v>-9896</v>
      </c>
      <c r="U39" s="219">
        <v>4158.2150000000001</v>
      </c>
      <c r="V39" s="219">
        <v>20409.982</v>
      </c>
      <c r="W39" s="219">
        <v>59493.701000000001</v>
      </c>
      <c r="X39" s="262">
        <v>0</v>
      </c>
      <c r="Y39" s="334">
        <v>6711</v>
      </c>
      <c r="Z39" s="219">
        <v>-4468.1639999999998</v>
      </c>
      <c r="AA39" s="334">
        <v>-10277</v>
      </c>
      <c r="AB39" s="334">
        <v>-4232.59</v>
      </c>
      <c r="AC39" s="334">
        <v>-29520</v>
      </c>
      <c r="AD39" s="219">
        <v>8275</v>
      </c>
      <c r="AE39" s="334">
        <v>-32653</v>
      </c>
      <c r="AF39" s="262">
        <v>0</v>
      </c>
      <c r="AG39" s="334">
        <v>2967</v>
      </c>
      <c r="AH39" s="334">
        <v>17102</v>
      </c>
      <c r="AI39" s="334">
        <v>4775</v>
      </c>
      <c r="AJ39" s="334">
        <v>6658</v>
      </c>
      <c r="AK39" s="382" t="s">
        <v>363</v>
      </c>
      <c r="AL39" s="347">
        <v>-43174</v>
      </c>
      <c r="AM39" s="334">
        <v>-2463</v>
      </c>
      <c r="AN39" s="334">
        <v>-6270</v>
      </c>
      <c r="AO39" s="334">
        <v>-16332</v>
      </c>
      <c r="AP39" s="334">
        <v>-140318</v>
      </c>
      <c r="AQ39" s="334">
        <v>-140318</v>
      </c>
      <c r="AR39" s="334">
        <v>6117</v>
      </c>
      <c r="AS39" s="334">
        <v>20193</v>
      </c>
      <c r="AT39" s="334">
        <v>63937</v>
      </c>
    </row>
    <row r="40" spans="2:46" s="386" customFormat="1">
      <c r="B40" s="386" t="s">
        <v>286</v>
      </c>
      <c r="E40" s="401" t="s">
        <v>221</v>
      </c>
      <c r="F40" s="389">
        <v>-3165.7570000000001</v>
      </c>
      <c r="G40" s="389">
        <v>-950.95500000000004</v>
      </c>
      <c r="H40" s="389">
        <v>-698.69100000000003</v>
      </c>
      <c r="I40" s="402">
        <v>0</v>
      </c>
      <c r="J40" s="403">
        <v>-4484.5600000000004</v>
      </c>
      <c r="K40" s="403">
        <v>808.47500000000002</v>
      </c>
      <c r="L40" s="403">
        <v>389.13600000000002</v>
      </c>
      <c r="M40" s="403">
        <v>1058.502</v>
      </c>
      <c r="N40" s="394">
        <v>0</v>
      </c>
      <c r="O40" s="403">
        <v>5318.1719999999996</v>
      </c>
      <c r="P40" s="403">
        <v>693.29399999999998</v>
      </c>
      <c r="Q40" s="403">
        <v>1129.867</v>
      </c>
      <c r="R40" s="403">
        <v>1860.8420000000001</v>
      </c>
      <c r="S40" s="262">
        <v>0</v>
      </c>
      <c r="T40" s="388">
        <v>345</v>
      </c>
      <c r="U40" s="403">
        <v>145.483</v>
      </c>
      <c r="V40" s="403">
        <v>762.55200000000002</v>
      </c>
      <c r="W40" s="403">
        <v>940.20600000000002</v>
      </c>
      <c r="X40" s="394">
        <v>0</v>
      </c>
      <c r="Y40" s="388">
        <v>4339.4809999999998</v>
      </c>
      <c r="Z40" s="403">
        <v>-2667</v>
      </c>
      <c r="AA40" s="388">
        <v>-2667</v>
      </c>
      <c r="AB40" s="388">
        <v>-3056</v>
      </c>
      <c r="AC40" s="388">
        <v>-3056</v>
      </c>
      <c r="AD40" s="403">
        <v>-8579</v>
      </c>
      <c r="AE40" s="391">
        <v>-1840</v>
      </c>
      <c r="AF40" s="394">
        <v>0</v>
      </c>
      <c r="AG40" s="388">
        <v>-2534</v>
      </c>
      <c r="AH40" s="388">
        <v>5371</v>
      </c>
      <c r="AI40" s="388">
        <v>-2365</v>
      </c>
      <c r="AJ40" s="389">
        <v>-2173</v>
      </c>
      <c r="AK40" s="404" t="s">
        <v>363</v>
      </c>
      <c r="AL40" s="391">
        <v>357</v>
      </c>
      <c r="AM40" s="388">
        <v>1573</v>
      </c>
      <c r="AN40" s="388">
        <v>3377</v>
      </c>
      <c r="AO40" s="388">
        <v>1760</v>
      </c>
      <c r="AP40" s="388">
        <v>4091</v>
      </c>
      <c r="AQ40" s="388">
        <v>4091</v>
      </c>
      <c r="AR40" s="388">
        <v>12</v>
      </c>
      <c r="AS40" s="388">
        <v>8976</v>
      </c>
      <c r="AT40" s="334">
        <v>10705</v>
      </c>
    </row>
    <row r="41" spans="2:46" s="298" customFormat="1" ht="12.75" customHeight="1">
      <c r="B41" s="265" t="s">
        <v>287</v>
      </c>
      <c r="C41" s="226"/>
      <c r="D41" s="226"/>
      <c r="E41" s="321" t="s">
        <v>221</v>
      </c>
      <c r="F41" s="219">
        <v>0</v>
      </c>
      <c r="G41" s="219">
        <v>0</v>
      </c>
      <c r="H41" s="219">
        <v>0</v>
      </c>
      <c r="I41" s="219">
        <v>0</v>
      </c>
      <c r="J41" s="219">
        <v>0</v>
      </c>
      <c r="K41" s="219">
        <v>0</v>
      </c>
      <c r="L41" s="219">
        <v>0</v>
      </c>
      <c r="M41" s="219">
        <v>0</v>
      </c>
      <c r="N41" s="262">
        <v>0</v>
      </c>
      <c r="O41" s="219">
        <v>0</v>
      </c>
      <c r="P41" s="219">
        <v>0</v>
      </c>
      <c r="Q41" s="219">
        <v>0</v>
      </c>
      <c r="R41" s="219">
        <v>0</v>
      </c>
      <c r="S41" s="262">
        <v>0</v>
      </c>
      <c r="T41" s="334">
        <v>1056</v>
      </c>
      <c r="U41" s="262">
        <v>0</v>
      </c>
      <c r="V41" s="262">
        <v>0</v>
      </c>
      <c r="W41" s="262">
        <v>0</v>
      </c>
      <c r="X41" s="262">
        <v>0</v>
      </c>
      <c r="Y41" s="334">
        <v>-1489</v>
      </c>
      <c r="Z41" s="262">
        <v>0</v>
      </c>
      <c r="AA41" s="347">
        <v>0</v>
      </c>
      <c r="AB41" s="347">
        <v>11190</v>
      </c>
      <c r="AC41" s="347">
        <v>0</v>
      </c>
      <c r="AD41" s="219">
        <v>14829</v>
      </c>
      <c r="AE41" s="219">
        <v>0</v>
      </c>
      <c r="AF41" s="262">
        <v>0</v>
      </c>
      <c r="AG41" s="347">
        <v>0</v>
      </c>
      <c r="AH41" s="362">
        <v>0</v>
      </c>
      <c r="AI41" s="362">
        <v>0</v>
      </c>
      <c r="AJ41" s="362">
        <v>0</v>
      </c>
      <c r="AK41" s="379" t="s">
        <v>363</v>
      </c>
      <c r="AL41" s="347">
        <v>0</v>
      </c>
      <c r="AM41" s="391">
        <v>0</v>
      </c>
      <c r="AN41" s="391">
        <v>0</v>
      </c>
      <c r="AO41" s="391">
        <v>0</v>
      </c>
      <c r="AP41" s="391">
        <v>0</v>
      </c>
      <c r="AQ41" s="391">
        <v>0</v>
      </c>
      <c r="AR41" s="391">
        <v>0</v>
      </c>
      <c r="AS41" s="391">
        <v>0</v>
      </c>
      <c r="AT41" s="391">
        <v>0</v>
      </c>
    </row>
    <row r="42" spans="2:46" s="298" customFormat="1">
      <c r="B42" s="265" t="s">
        <v>288</v>
      </c>
      <c r="C42" s="226"/>
      <c r="D42" s="226"/>
      <c r="E42" s="321" t="s">
        <v>221</v>
      </c>
      <c r="F42" s="219">
        <v>0</v>
      </c>
      <c r="G42" s="219">
        <v>0</v>
      </c>
      <c r="H42" s="219">
        <v>0</v>
      </c>
      <c r="I42" s="219">
        <v>0</v>
      </c>
      <c r="J42" s="219">
        <v>0</v>
      </c>
      <c r="K42" s="219">
        <v>0</v>
      </c>
      <c r="L42" s="219">
        <v>0</v>
      </c>
      <c r="M42" s="219">
        <v>0</v>
      </c>
      <c r="N42" s="262">
        <v>0</v>
      </c>
      <c r="O42" s="219">
        <v>0</v>
      </c>
      <c r="P42" s="219">
        <v>0</v>
      </c>
      <c r="Q42" s="219">
        <v>0</v>
      </c>
      <c r="R42" s="219">
        <v>0</v>
      </c>
      <c r="S42" s="262">
        <v>0</v>
      </c>
      <c r="T42" s="334">
        <v>-120</v>
      </c>
      <c r="U42" s="262">
        <v>0</v>
      </c>
      <c r="V42" s="262">
        <v>0</v>
      </c>
      <c r="W42" s="262">
        <v>0</v>
      </c>
      <c r="X42" s="262">
        <v>0</v>
      </c>
      <c r="Y42" s="334">
        <v>1225</v>
      </c>
      <c r="Z42" s="262">
        <v>0</v>
      </c>
      <c r="AA42" s="347">
        <v>0</v>
      </c>
      <c r="AB42" s="347">
        <v>0</v>
      </c>
      <c r="AC42" s="347">
        <v>0</v>
      </c>
      <c r="AD42" s="262">
        <v>0</v>
      </c>
      <c r="AE42" s="219">
        <v>0</v>
      </c>
      <c r="AF42" s="262">
        <v>0</v>
      </c>
      <c r="AG42" s="391">
        <v>0</v>
      </c>
      <c r="AH42" s="362">
        <v>0</v>
      </c>
      <c r="AI42" s="362">
        <v>0</v>
      </c>
      <c r="AJ42" s="362">
        <v>0</v>
      </c>
      <c r="AK42" s="379" t="s">
        <v>363</v>
      </c>
      <c r="AL42" s="391">
        <v>0</v>
      </c>
      <c r="AM42" s="391">
        <v>0</v>
      </c>
      <c r="AN42" s="391">
        <v>0</v>
      </c>
      <c r="AO42" s="391">
        <v>0</v>
      </c>
      <c r="AP42" s="391">
        <v>0</v>
      </c>
      <c r="AQ42" s="391">
        <v>0</v>
      </c>
      <c r="AR42" s="391">
        <v>0</v>
      </c>
      <c r="AS42" s="391">
        <v>0</v>
      </c>
      <c r="AT42" s="391">
        <v>0</v>
      </c>
    </row>
    <row r="43" spans="2:46">
      <c r="B43" s="298" t="s">
        <v>111</v>
      </c>
      <c r="C43" s="298"/>
      <c r="D43" s="298"/>
      <c r="E43" s="321" t="s">
        <v>221</v>
      </c>
      <c r="F43" s="328">
        <v>0</v>
      </c>
      <c r="G43" s="328">
        <v>0</v>
      </c>
      <c r="H43" s="328">
        <v>0</v>
      </c>
      <c r="I43" s="261">
        <v>0</v>
      </c>
      <c r="J43" s="219">
        <v>1589.6279999999999</v>
      </c>
      <c r="K43" s="219">
        <v>0</v>
      </c>
      <c r="L43" s="219">
        <v>1347.56</v>
      </c>
      <c r="M43" s="219">
        <v>1347.56</v>
      </c>
      <c r="N43" s="262">
        <v>0</v>
      </c>
      <c r="O43" s="219">
        <v>1347.558</v>
      </c>
      <c r="P43" s="219">
        <v>-4.2949999999999999</v>
      </c>
      <c r="Q43" s="219">
        <v>-12.678000000000001</v>
      </c>
      <c r="R43" s="219">
        <v>-12.678000000000001</v>
      </c>
      <c r="S43" s="262">
        <v>0</v>
      </c>
      <c r="T43" s="328">
        <v>0</v>
      </c>
      <c r="U43" s="219">
        <v>0</v>
      </c>
      <c r="V43" s="219">
        <v>0</v>
      </c>
      <c r="W43" s="219">
        <v>0</v>
      </c>
      <c r="X43" s="262">
        <v>0</v>
      </c>
      <c r="Y43" s="219">
        <v>0</v>
      </c>
      <c r="Z43" s="219">
        <v>0</v>
      </c>
      <c r="AA43" s="347">
        <v>0</v>
      </c>
      <c r="AB43" s="347">
        <v>0</v>
      </c>
      <c r="AC43" s="347">
        <v>0</v>
      </c>
      <c r="AD43" s="219">
        <v>0</v>
      </c>
      <c r="AE43" s="219">
        <v>0</v>
      </c>
      <c r="AF43" s="262">
        <v>0</v>
      </c>
      <c r="AG43" s="391">
        <v>0</v>
      </c>
      <c r="AH43" s="362">
        <v>0</v>
      </c>
      <c r="AI43" s="362">
        <v>0</v>
      </c>
      <c r="AJ43" s="362">
        <v>0</v>
      </c>
      <c r="AK43" s="379" t="s">
        <v>363</v>
      </c>
      <c r="AL43" s="391">
        <v>0</v>
      </c>
      <c r="AM43" s="391">
        <v>0</v>
      </c>
      <c r="AN43" s="391">
        <v>0</v>
      </c>
      <c r="AO43" s="391">
        <v>0</v>
      </c>
      <c r="AP43" s="391">
        <v>0</v>
      </c>
      <c r="AQ43" s="391">
        <v>0</v>
      </c>
      <c r="AR43" s="391">
        <v>0</v>
      </c>
      <c r="AS43" s="391">
        <v>0</v>
      </c>
      <c r="AT43" s="391">
        <v>0</v>
      </c>
    </row>
    <row r="44" spans="2:46">
      <c r="B44" s="298" t="s">
        <v>289</v>
      </c>
      <c r="C44" s="298"/>
      <c r="D44" s="298"/>
      <c r="E44" s="321" t="s">
        <v>221</v>
      </c>
      <c r="F44" s="328"/>
      <c r="G44" s="328"/>
      <c r="H44" s="328"/>
      <c r="I44" s="261"/>
      <c r="J44" s="219">
        <v>0</v>
      </c>
      <c r="K44" s="219">
        <v>0</v>
      </c>
      <c r="L44" s="219">
        <v>0</v>
      </c>
      <c r="M44" s="219">
        <v>0</v>
      </c>
      <c r="N44" s="262">
        <v>0</v>
      </c>
      <c r="O44" s="219">
        <v>0</v>
      </c>
      <c r="P44" s="219">
        <v>0</v>
      </c>
      <c r="Q44" s="219">
        <v>0</v>
      </c>
      <c r="R44" s="219">
        <v>0</v>
      </c>
      <c r="S44" s="262">
        <v>0</v>
      </c>
      <c r="T44" s="328">
        <v>1188</v>
      </c>
      <c r="U44" s="219">
        <v>0</v>
      </c>
      <c r="V44" s="219">
        <v>0</v>
      </c>
      <c r="W44" s="219">
        <v>0</v>
      </c>
      <c r="X44" s="262">
        <v>0</v>
      </c>
      <c r="Y44" s="219">
        <v>0</v>
      </c>
      <c r="Z44" s="219">
        <v>0</v>
      </c>
      <c r="AA44" s="347">
        <v>0</v>
      </c>
      <c r="AB44" s="347">
        <v>0</v>
      </c>
      <c r="AC44" s="347">
        <v>0</v>
      </c>
      <c r="AD44" s="219">
        <v>0</v>
      </c>
      <c r="AE44" s="219">
        <v>0</v>
      </c>
      <c r="AF44" s="262">
        <v>0</v>
      </c>
      <c r="AG44" s="391">
        <v>0</v>
      </c>
      <c r="AH44" s="362">
        <v>0</v>
      </c>
      <c r="AI44" s="362">
        <v>0</v>
      </c>
      <c r="AJ44" s="362">
        <v>0</v>
      </c>
      <c r="AK44" s="379" t="s">
        <v>363</v>
      </c>
      <c r="AL44" s="391">
        <v>0</v>
      </c>
      <c r="AM44" s="391">
        <v>0</v>
      </c>
      <c r="AN44" s="391">
        <v>0</v>
      </c>
      <c r="AO44" s="391">
        <v>0</v>
      </c>
      <c r="AP44" s="391">
        <v>0</v>
      </c>
      <c r="AQ44" s="391">
        <v>0</v>
      </c>
      <c r="AR44" s="391">
        <v>0</v>
      </c>
      <c r="AS44" s="391">
        <v>0</v>
      </c>
      <c r="AT44" s="391">
        <v>0</v>
      </c>
    </row>
    <row r="45" spans="2:46">
      <c r="B45" s="298" t="s">
        <v>290</v>
      </c>
      <c r="C45" s="298"/>
      <c r="D45" s="298"/>
      <c r="E45" s="321" t="s">
        <v>221</v>
      </c>
      <c r="F45" s="328"/>
      <c r="G45" s="328"/>
      <c r="H45" s="328"/>
      <c r="I45" s="261"/>
      <c r="J45" s="219">
        <v>0</v>
      </c>
      <c r="K45" s="219">
        <v>0</v>
      </c>
      <c r="L45" s="219">
        <v>0</v>
      </c>
      <c r="M45" s="219">
        <v>0</v>
      </c>
      <c r="N45" s="262">
        <v>0</v>
      </c>
      <c r="O45" s="219">
        <v>0</v>
      </c>
      <c r="P45" s="219">
        <v>0</v>
      </c>
      <c r="Q45" s="219">
        <v>0</v>
      </c>
      <c r="R45" s="219">
        <v>0</v>
      </c>
      <c r="S45" s="262">
        <v>0</v>
      </c>
      <c r="T45" s="328">
        <v>1381</v>
      </c>
      <c r="U45" s="219">
        <v>0</v>
      </c>
      <c r="V45" s="219">
        <v>0</v>
      </c>
      <c r="W45" s="219">
        <v>0</v>
      </c>
      <c r="X45" s="262">
        <v>0</v>
      </c>
      <c r="Y45" s="328">
        <v>1405</v>
      </c>
      <c r="Z45" s="219">
        <v>0</v>
      </c>
      <c r="AA45" s="347">
        <v>0</v>
      </c>
      <c r="AB45" s="347">
        <v>0</v>
      </c>
      <c r="AC45" s="347">
        <v>0</v>
      </c>
      <c r="AD45" s="219">
        <v>0</v>
      </c>
      <c r="AE45" s="219">
        <v>0</v>
      </c>
      <c r="AF45" s="262">
        <v>0</v>
      </c>
      <c r="AG45" s="388">
        <v>-6956</v>
      </c>
      <c r="AH45" s="362">
        <v>0</v>
      </c>
      <c r="AI45" s="362">
        <v>0</v>
      </c>
      <c r="AJ45" s="362">
        <v>0</v>
      </c>
      <c r="AK45" s="379" t="s">
        <v>363</v>
      </c>
      <c r="AL45" s="391">
        <v>6288</v>
      </c>
      <c r="AM45" s="391">
        <v>0</v>
      </c>
      <c r="AN45" s="391">
        <v>0</v>
      </c>
      <c r="AO45" s="391">
        <v>0</v>
      </c>
      <c r="AP45" s="391">
        <v>3527</v>
      </c>
      <c r="AQ45" s="391">
        <v>3527</v>
      </c>
      <c r="AR45" s="391">
        <v>0</v>
      </c>
      <c r="AS45" s="391">
        <v>0</v>
      </c>
      <c r="AT45" s="391">
        <v>0</v>
      </c>
    </row>
    <row r="46" spans="2:46">
      <c r="B46" s="298" t="s">
        <v>291</v>
      </c>
      <c r="C46" s="298"/>
      <c r="D46" s="298"/>
      <c r="E46" s="321" t="s">
        <v>221</v>
      </c>
      <c r="F46" s="343">
        <v>-18898.624</v>
      </c>
      <c r="G46" s="343">
        <v>-59062.146999999997</v>
      </c>
      <c r="H46" s="343">
        <v>-166379.62</v>
      </c>
      <c r="I46" s="261">
        <v>0</v>
      </c>
      <c r="J46" s="219">
        <v>-321841.59399999998</v>
      </c>
      <c r="K46" s="219">
        <v>-7108.41</v>
      </c>
      <c r="L46" s="219">
        <v>-19399.405999999999</v>
      </c>
      <c r="M46" s="219">
        <v>-18036.222000000002</v>
      </c>
      <c r="N46" s="262">
        <v>0</v>
      </c>
      <c r="O46" s="219">
        <v>-18888.571</v>
      </c>
      <c r="P46" s="219">
        <v>32748.346000000001</v>
      </c>
      <c r="Q46" s="219">
        <v>4624.3019999999997</v>
      </c>
      <c r="R46" s="219">
        <v>-101112.19100000001</v>
      </c>
      <c r="S46" s="262">
        <v>0</v>
      </c>
      <c r="T46" s="334">
        <v>-62879</v>
      </c>
      <c r="U46" s="219">
        <v>56376.419000000002</v>
      </c>
      <c r="V46" s="219">
        <v>1231.2239999999999</v>
      </c>
      <c r="W46" s="219">
        <v>17711.237000000001</v>
      </c>
      <c r="X46" s="262">
        <v>0</v>
      </c>
      <c r="Y46" s="334">
        <v>-6061</v>
      </c>
      <c r="Z46" s="219">
        <v>-3491</v>
      </c>
      <c r="AA46" s="334">
        <v>-5311</v>
      </c>
      <c r="AB46" s="334">
        <v>696</v>
      </c>
      <c r="AC46" s="334">
        <v>-1665</v>
      </c>
      <c r="AD46" s="219">
        <v>-28909</v>
      </c>
      <c r="AE46" s="334">
        <v>5961</v>
      </c>
      <c r="AF46" s="262">
        <v>0</v>
      </c>
      <c r="AG46" s="388">
        <v>4142</v>
      </c>
      <c r="AH46" s="334">
        <v>-1249</v>
      </c>
      <c r="AI46" s="334">
        <v>-5012</v>
      </c>
      <c r="AJ46" s="334">
        <v>-49</v>
      </c>
      <c r="AK46" s="379" t="s">
        <v>363</v>
      </c>
      <c r="AL46" s="391">
        <v>45388</v>
      </c>
      <c r="AM46" s="334">
        <v>-831</v>
      </c>
      <c r="AN46" s="334">
        <v>1987</v>
      </c>
      <c r="AO46" s="334">
        <v>5432</v>
      </c>
      <c r="AP46" s="334">
        <v>-6565</v>
      </c>
      <c r="AQ46" s="334">
        <v>-6565</v>
      </c>
      <c r="AR46" s="334">
        <v>-55256</v>
      </c>
      <c r="AS46" s="334">
        <v>61439</v>
      </c>
      <c r="AT46" s="334">
        <v>8396</v>
      </c>
    </row>
    <row r="47" spans="2:46">
      <c r="B47" s="298" t="s">
        <v>337</v>
      </c>
      <c r="C47" s="298"/>
      <c r="D47" s="298"/>
      <c r="E47" s="321" t="s">
        <v>221</v>
      </c>
      <c r="F47" s="343"/>
      <c r="G47" s="343"/>
      <c r="H47" s="343"/>
      <c r="I47" s="261"/>
      <c r="J47" s="219">
        <v>0</v>
      </c>
      <c r="K47" s="219">
        <v>0</v>
      </c>
      <c r="L47" s="219">
        <v>0</v>
      </c>
      <c r="M47" s="219">
        <v>0</v>
      </c>
      <c r="N47" s="262">
        <v>0</v>
      </c>
      <c r="O47" s="219">
        <v>0</v>
      </c>
      <c r="P47" s="219">
        <v>0</v>
      </c>
      <c r="Q47" s="219">
        <v>0</v>
      </c>
      <c r="R47" s="219">
        <v>0</v>
      </c>
      <c r="S47" s="262">
        <v>0</v>
      </c>
      <c r="T47" s="328">
        <v>0</v>
      </c>
      <c r="U47" s="219">
        <v>0</v>
      </c>
      <c r="V47" s="219">
        <v>0</v>
      </c>
      <c r="W47" s="219">
        <v>0</v>
      </c>
      <c r="X47" s="262">
        <v>0</v>
      </c>
      <c r="Y47" s="219">
        <v>0</v>
      </c>
      <c r="Z47" s="219">
        <v>0</v>
      </c>
      <c r="AA47" s="334">
        <v>3066</v>
      </c>
      <c r="AB47" s="347">
        <v>0</v>
      </c>
      <c r="AC47" s="334">
        <v>28748</v>
      </c>
      <c r="AD47" s="219">
        <v>0</v>
      </c>
      <c r="AE47" s="334">
        <v>31955</v>
      </c>
      <c r="AF47" s="262">
        <v>0</v>
      </c>
      <c r="AG47" s="391">
        <v>13</v>
      </c>
      <c r="AH47" s="362">
        <v>3818</v>
      </c>
      <c r="AI47" s="362">
        <v>11489</v>
      </c>
      <c r="AJ47" s="362">
        <v>12950</v>
      </c>
      <c r="AK47" s="379" t="s">
        <v>363</v>
      </c>
      <c r="AL47" s="391">
        <v>317</v>
      </c>
      <c r="AM47" s="362">
        <v>1167</v>
      </c>
      <c r="AN47" s="362">
        <v>6039</v>
      </c>
      <c r="AO47" s="362">
        <v>7867</v>
      </c>
      <c r="AP47" s="362">
        <v>427</v>
      </c>
      <c r="AQ47" s="362">
        <v>427</v>
      </c>
      <c r="AR47" s="362">
        <v>1281</v>
      </c>
      <c r="AS47" s="362">
        <v>2844</v>
      </c>
      <c r="AT47" s="334">
        <v>7984</v>
      </c>
    </row>
    <row r="48" spans="2:46">
      <c r="B48" s="303" t="s">
        <v>366</v>
      </c>
      <c r="C48" s="298"/>
      <c r="D48" s="298"/>
      <c r="E48" s="321" t="s">
        <v>221</v>
      </c>
      <c r="F48" s="343"/>
      <c r="G48" s="343"/>
      <c r="H48" s="343"/>
      <c r="I48" s="261"/>
      <c r="J48" s="219">
        <v>0</v>
      </c>
      <c r="K48" s="219">
        <v>0</v>
      </c>
      <c r="L48" s="219">
        <v>0</v>
      </c>
      <c r="M48" s="219">
        <v>0</v>
      </c>
      <c r="N48" s="262">
        <v>0</v>
      </c>
      <c r="O48" s="219">
        <v>0</v>
      </c>
      <c r="P48" s="219">
        <v>0</v>
      </c>
      <c r="Q48" s="219">
        <v>0</v>
      </c>
      <c r="R48" s="219">
        <v>0</v>
      </c>
      <c r="S48" s="262">
        <v>0</v>
      </c>
      <c r="T48" s="328">
        <v>0</v>
      </c>
      <c r="U48" s="219">
        <v>0</v>
      </c>
      <c r="V48" s="219">
        <v>0</v>
      </c>
      <c r="W48" s="219">
        <v>0</v>
      </c>
      <c r="X48" s="262">
        <v>0</v>
      </c>
      <c r="Y48" s="219">
        <v>3031</v>
      </c>
      <c r="Z48" s="219">
        <v>0</v>
      </c>
      <c r="AA48" s="347">
        <v>0</v>
      </c>
      <c r="AB48" s="347">
        <v>0</v>
      </c>
      <c r="AC48" s="347">
        <v>0</v>
      </c>
      <c r="AD48" s="219">
        <v>0</v>
      </c>
      <c r="AE48" s="219">
        <v>0</v>
      </c>
      <c r="AF48" s="262">
        <v>0</v>
      </c>
      <c r="AG48" s="391">
        <v>6910</v>
      </c>
      <c r="AH48" s="362">
        <v>0</v>
      </c>
      <c r="AI48" s="362">
        <v>0</v>
      </c>
      <c r="AJ48" s="362">
        <v>0</v>
      </c>
      <c r="AK48" s="379" t="s">
        <v>363</v>
      </c>
      <c r="AL48" s="391">
        <v>4528</v>
      </c>
      <c r="AM48" s="362">
        <v>0</v>
      </c>
      <c r="AN48" s="362">
        <v>0</v>
      </c>
      <c r="AO48" s="362">
        <v>0</v>
      </c>
      <c r="AP48" s="362">
        <v>2599</v>
      </c>
      <c r="AQ48" s="362">
        <v>2599</v>
      </c>
      <c r="AR48" s="391">
        <v>0</v>
      </c>
      <c r="AS48" s="391">
        <v>0</v>
      </c>
      <c r="AT48" s="391">
        <v>0</v>
      </c>
    </row>
    <row r="49" spans="2:46">
      <c r="B49" s="303" t="s">
        <v>368</v>
      </c>
      <c r="C49" s="298"/>
      <c r="D49" s="298"/>
      <c r="E49" s="321" t="s">
        <v>221</v>
      </c>
      <c r="F49" s="343"/>
      <c r="G49" s="343"/>
      <c r="H49" s="343"/>
      <c r="I49" s="261"/>
      <c r="J49" s="219">
        <v>0</v>
      </c>
      <c r="K49" s="219">
        <v>0</v>
      </c>
      <c r="L49" s="219">
        <v>0</v>
      </c>
      <c r="M49" s="219">
        <v>0</v>
      </c>
      <c r="N49" s="262">
        <v>0</v>
      </c>
      <c r="O49" s="219">
        <v>0</v>
      </c>
      <c r="P49" s="219">
        <v>0</v>
      </c>
      <c r="Q49" s="219">
        <v>0</v>
      </c>
      <c r="R49" s="219">
        <v>0</v>
      </c>
      <c r="S49" s="262">
        <v>0</v>
      </c>
      <c r="T49" s="328">
        <v>0</v>
      </c>
      <c r="U49" s="219">
        <v>0</v>
      </c>
      <c r="V49" s="219">
        <v>0</v>
      </c>
      <c r="W49" s="219">
        <v>0</v>
      </c>
      <c r="X49" s="262">
        <v>0</v>
      </c>
      <c r="Y49" s="219">
        <v>0</v>
      </c>
      <c r="Z49" s="219">
        <v>0</v>
      </c>
      <c r="AA49" s="347">
        <v>0</v>
      </c>
      <c r="AB49" s="347">
        <v>0</v>
      </c>
      <c r="AC49" s="347">
        <v>0</v>
      </c>
      <c r="AD49" s="219">
        <v>0</v>
      </c>
      <c r="AE49" s="219">
        <v>0</v>
      </c>
      <c r="AF49" s="262">
        <v>0</v>
      </c>
      <c r="AG49" s="391">
        <v>42</v>
      </c>
      <c r="AH49" s="362">
        <v>0</v>
      </c>
      <c r="AI49" s="362">
        <v>0</v>
      </c>
      <c r="AJ49" s="362">
        <v>0</v>
      </c>
      <c r="AK49" s="379" t="s">
        <v>363</v>
      </c>
      <c r="AL49" s="391">
        <v>-65</v>
      </c>
      <c r="AM49" s="362">
        <v>0</v>
      </c>
      <c r="AN49" s="362">
        <v>0</v>
      </c>
      <c r="AO49" s="362">
        <v>0</v>
      </c>
      <c r="AP49" s="362"/>
      <c r="AQ49" s="362"/>
      <c r="AR49" s="391">
        <v>0</v>
      </c>
      <c r="AS49" s="391">
        <v>0</v>
      </c>
      <c r="AT49" s="391">
        <v>0</v>
      </c>
    </row>
    <row r="50" spans="2:46">
      <c r="B50" s="303" t="s">
        <v>367</v>
      </c>
      <c r="C50" s="298"/>
      <c r="D50" s="298"/>
      <c r="E50" s="321" t="s">
        <v>221</v>
      </c>
      <c r="F50" s="343"/>
      <c r="G50" s="343"/>
      <c r="H50" s="343"/>
      <c r="I50" s="261"/>
      <c r="J50" s="219">
        <v>0</v>
      </c>
      <c r="K50" s="219">
        <v>0</v>
      </c>
      <c r="L50" s="219">
        <v>0</v>
      </c>
      <c r="M50" s="219">
        <v>0</v>
      </c>
      <c r="N50" s="262">
        <v>0</v>
      </c>
      <c r="O50" s="219">
        <v>0</v>
      </c>
      <c r="P50" s="219">
        <v>0</v>
      </c>
      <c r="Q50" s="219">
        <v>0</v>
      </c>
      <c r="R50" s="219">
        <v>0</v>
      </c>
      <c r="S50" s="262">
        <v>0</v>
      </c>
      <c r="T50" s="328">
        <v>0</v>
      </c>
      <c r="U50" s="219">
        <v>0</v>
      </c>
      <c r="V50" s="219">
        <v>0</v>
      </c>
      <c r="W50" s="219">
        <v>0</v>
      </c>
      <c r="X50" s="262">
        <v>0</v>
      </c>
      <c r="Y50" s="219">
        <v>0</v>
      </c>
      <c r="Z50" s="219">
        <v>0</v>
      </c>
      <c r="AA50" s="347">
        <v>0</v>
      </c>
      <c r="AB50" s="347">
        <v>0</v>
      </c>
      <c r="AC50" s="347">
        <v>0</v>
      </c>
      <c r="AD50" s="219">
        <v>0</v>
      </c>
      <c r="AE50" s="219">
        <v>0</v>
      </c>
      <c r="AF50" s="262">
        <v>0</v>
      </c>
      <c r="AG50" s="391">
        <v>14096</v>
      </c>
      <c r="AH50" s="362">
        <v>0</v>
      </c>
      <c r="AI50" s="362">
        <v>0</v>
      </c>
      <c r="AJ50" s="362">
        <v>0</v>
      </c>
      <c r="AK50" s="379" t="s">
        <v>363</v>
      </c>
      <c r="AL50" s="391">
        <v>4225</v>
      </c>
      <c r="AM50" s="362">
        <v>0</v>
      </c>
      <c r="AN50" s="362">
        <v>0</v>
      </c>
      <c r="AO50" s="362">
        <v>0</v>
      </c>
      <c r="AP50" s="362">
        <v>3453</v>
      </c>
      <c r="AQ50" s="362">
        <v>3453</v>
      </c>
      <c r="AR50" s="391">
        <v>0</v>
      </c>
      <c r="AS50" s="391">
        <v>0</v>
      </c>
      <c r="AT50" s="391">
        <v>0</v>
      </c>
    </row>
    <row r="51" spans="2:46">
      <c r="B51" s="263" t="s">
        <v>338</v>
      </c>
      <c r="C51" s="263"/>
      <c r="D51" s="263"/>
      <c r="E51" s="178" t="s">
        <v>221</v>
      </c>
      <c r="F51" s="264">
        <f>SUM(F14:F46)</f>
        <v>50313.053000000014</v>
      </c>
      <c r="G51" s="264">
        <f>SUM(G14:G46)</f>
        <v>136363.23899999997</v>
      </c>
      <c r="H51" s="264">
        <f>SUM(H14:H46)</f>
        <v>405460.05900000001</v>
      </c>
      <c r="I51" s="410">
        <f>SUM(I16:I46)</f>
        <v>0</v>
      </c>
      <c r="J51" s="225">
        <f t="shared" ref="J51:AL51" si="1">SUM(J14:J50)</f>
        <v>509894.51500000007</v>
      </c>
      <c r="K51" s="225">
        <f t="shared" si="1"/>
        <v>104585.34099999999</v>
      </c>
      <c r="L51" s="225">
        <f t="shared" si="1"/>
        <v>248638.25399999999</v>
      </c>
      <c r="M51" s="225">
        <f t="shared" si="1"/>
        <v>408999.7539999999</v>
      </c>
      <c r="N51" s="225">
        <f t="shared" si="1"/>
        <v>0</v>
      </c>
      <c r="O51" s="225">
        <f t="shared" si="1"/>
        <v>593697.06499999994</v>
      </c>
      <c r="P51" s="225">
        <f t="shared" si="1"/>
        <v>163197.84299999991</v>
      </c>
      <c r="Q51" s="225">
        <f t="shared" si="1"/>
        <v>287206.34845530998</v>
      </c>
      <c r="R51" s="225">
        <f t="shared" si="1"/>
        <v>343956.82700000011</v>
      </c>
      <c r="S51" s="225">
        <f t="shared" si="1"/>
        <v>0</v>
      </c>
      <c r="T51" s="225">
        <f t="shared" si="1"/>
        <v>410743.88399999996</v>
      </c>
      <c r="U51" s="225">
        <f t="shared" si="1"/>
        <v>263097.31299999997</v>
      </c>
      <c r="V51" s="225">
        <f t="shared" si="1"/>
        <v>338911.29700000002</v>
      </c>
      <c r="W51" s="225">
        <f t="shared" si="1"/>
        <v>608639.93799999985</v>
      </c>
      <c r="X51" s="225">
        <f t="shared" si="1"/>
        <v>0</v>
      </c>
      <c r="Y51" s="225">
        <f t="shared" si="1"/>
        <v>650539.30000000016</v>
      </c>
      <c r="Z51" s="225">
        <f t="shared" si="1"/>
        <v>94102.233999999982</v>
      </c>
      <c r="AA51" s="225">
        <f t="shared" si="1"/>
        <v>81616.131999999983</v>
      </c>
      <c r="AB51" s="225">
        <f t="shared" si="1"/>
        <v>121681.40267000007</v>
      </c>
      <c r="AC51" s="225">
        <f t="shared" si="1"/>
        <v>105707</v>
      </c>
      <c r="AD51" s="225">
        <f t="shared" si="1"/>
        <v>136522</v>
      </c>
      <c r="AE51" s="225">
        <f t="shared" si="1"/>
        <v>142953</v>
      </c>
      <c r="AF51" s="225">
        <f t="shared" si="1"/>
        <v>0</v>
      </c>
      <c r="AG51" s="225">
        <f t="shared" si="1"/>
        <v>328461</v>
      </c>
      <c r="AH51" s="225">
        <f t="shared" si="1"/>
        <v>258645</v>
      </c>
      <c r="AI51" s="225">
        <f t="shared" si="1"/>
        <v>332225</v>
      </c>
      <c r="AJ51" s="225">
        <f t="shared" si="1"/>
        <v>540943</v>
      </c>
      <c r="AK51" s="225">
        <f t="shared" si="1"/>
        <v>0</v>
      </c>
      <c r="AL51" s="225">
        <f t="shared" si="1"/>
        <v>617209</v>
      </c>
      <c r="AM51" s="225">
        <v>280495</v>
      </c>
      <c r="AN51" s="225">
        <v>610943</v>
      </c>
      <c r="AO51" s="225">
        <v>853178</v>
      </c>
      <c r="AP51" s="225">
        <v>952032</v>
      </c>
      <c r="AQ51" s="225">
        <v>952032</v>
      </c>
      <c r="AR51" s="225">
        <v>210491</v>
      </c>
      <c r="AS51" s="225">
        <v>604410</v>
      </c>
      <c r="AT51" s="225">
        <v>1389801</v>
      </c>
    </row>
    <row r="52" spans="2:46">
      <c r="B52" s="298"/>
      <c r="C52" s="298"/>
      <c r="D52" s="298"/>
      <c r="E52" s="321"/>
      <c r="F52" s="343"/>
      <c r="G52" s="343"/>
      <c r="H52" s="343"/>
      <c r="I52" s="343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386"/>
      <c r="AH52" s="219"/>
      <c r="AI52" s="219"/>
      <c r="AJ52" s="219"/>
      <c r="AK52" s="383"/>
      <c r="AL52" s="386"/>
      <c r="AM52" s="219"/>
      <c r="AN52" s="219"/>
      <c r="AO52" s="219"/>
    </row>
    <row r="53" spans="2:46">
      <c r="B53" s="298" t="s">
        <v>112</v>
      </c>
      <c r="C53" s="298"/>
      <c r="D53" s="298"/>
      <c r="E53" s="321" t="s">
        <v>221</v>
      </c>
      <c r="F53" s="343">
        <v>15655.18</v>
      </c>
      <c r="G53" s="343">
        <v>12270.713</v>
      </c>
      <c r="H53" s="343">
        <v>26628.714</v>
      </c>
      <c r="I53" s="261">
        <v>0</v>
      </c>
      <c r="J53" s="219">
        <v>57113.535000000003</v>
      </c>
      <c r="K53" s="219">
        <v>8291.8680000000004</v>
      </c>
      <c r="L53" s="219">
        <v>4246.7359999999999</v>
      </c>
      <c r="M53" s="219">
        <v>301.733</v>
      </c>
      <c r="N53" s="262">
        <v>0</v>
      </c>
      <c r="O53" s="219">
        <v>23309.51</v>
      </c>
      <c r="P53" s="219">
        <v>8712.0429999999997</v>
      </c>
      <c r="Q53" s="219">
        <v>-11140.397999999999</v>
      </c>
      <c r="R53" s="219">
        <v>-20278.936000000002</v>
      </c>
      <c r="S53" s="262">
        <v>0</v>
      </c>
      <c r="T53" s="334">
        <v>-53833</v>
      </c>
      <c r="U53" s="219">
        <v>-5991.6620000000003</v>
      </c>
      <c r="V53" s="219">
        <v>-16443.808000000001</v>
      </c>
      <c r="W53" s="219">
        <v>-26215.69</v>
      </c>
      <c r="X53" s="262">
        <v>0</v>
      </c>
      <c r="Y53" s="334">
        <v>-55606</v>
      </c>
      <c r="Z53" s="219">
        <v>61889</v>
      </c>
      <c r="AA53" s="343">
        <v>69021</v>
      </c>
      <c r="AB53" s="343">
        <v>41036</v>
      </c>
      <c r="AC53" s="343">
        <v>49691</v>
      </c>
      <c r="AD53" s="219">
        <v>31212</v>
      </c>
      <c r="AE53" s="343">
        <v>36661</v>
      </c>
      <c r="AF53" s="262">
        <v>0</v>
      </c>
      <c r="AG53" s="388">
        <v>11710</v>
      </c>
      <c r="AH53" s="334">
        <v>59174</v>
      </c>
      <c r="AI53" s="334">
        <v>96315</v>
      </c>
      <c r="AJ53" s="334">
        <v>66382</v>
      </c>
      <c r="AK53" s="382" t="s">
        <v>363</v>
      </c>
      <c r="AL53" s="388">
        <v>82337</v>
      </c>
      <c r="AM53" s="334">
        <v>-14584</v>
      </c>
      <c r="AN53" s="334">
        <v>-29602</v>
      </c>
      <c r="AO53" s="334">
        <v>-87400</v>
      </c>
      <c r="AP53" s="334">
        <v>-90603</v>
      </c>
      <c r="AQ53" s="334">
        <v>-90603</v>
      </c>
      <c r="AR53" s="334">
        <v>-38683</v>
      </c>
      <c r="AS53" s="334">
        <v>-127205</v>
      </c>
      <c r="AT53" s="334">
        <v>-104690</v>
      </c>
    </row>
    <row r="54" spans="2:46">
      <c r="B54" s="298" t="s">
        <v>292</v>
      </c>
      <c r="C54" s="298"/>
      <c r="D54" s="298"/>
      <c r="E54" s="321" t="s">
        <v>221</v>
      </c>
      <c r="F54" s="343">
        <v>8422.4120000000003</v>
      </c>
      <c r="G54" s="343">
        <v>9888.7170000000006</v>
      </c>
      <c r="H54" s="343">
        <v>15327.322</v>
      </c>
      <c r="I54" s="261">
        <v>0</v>
      </c>
      <c r="J54" s="219">
        <v>-1186.992</v>
      </c>
      <c r="K54" s="219">
        <v>-8207.6890000000003</v>
      </c>
      <c r="L54" s="219">
        <v>-18175.927</v>
      </c>
      <c r="M54" s="219">
        <v>-24241.023000000001</v>
      </c>
      <c r="N54" s="262">
        <v>0</v>
      </c>
      <c r="O54" s="219">
        <v>-6666.6940000000004</v>
      </c>
      <c r="P54" s="219">
        <v>-12681.514999999999</v>
      </c>
      <c r="Q54" s="219">
        <v>-5715.9989999999998</v>
      </c>
      <c r="R54" s="219">
        <v>-1995.671</v>
      </c>
      <c r="S54" s="262">
        <v>0</v>
      </c>
      <c r="T54" s="334">
        <v>-9466</v>
      </c>
      <c r="U54" s="219">
        <v>8247.1830000000009</v>
      </c>
      <c r="V54" s="219">
        <v>1117.481</v>
      </c>
      <c r="W54" s="219">
        <v>3674.3850000000002</v>
      </c>
      <c r="X54" s="262">
        <v>0</v>
      </c>
      <c r="Y54" s="334">
        <v>-12250</v>
      </c>
      <c r="Z54" s="219">
        <v>-7734.3030799999997</v>
      </c>
      <c r="AA54" s="334">
        <v>-7902</v>
      </c>
      <c r="AB54" s="334">
        <v>-9770</v>
      </c>
      <c r="AC54" s="334">
        <v>-9496</v>
      </c>
      <c r="AD54" s="219">
        <v>-26514</v>
      </c>
      <c r="AE54" s="334">
        <v>-11439</v>
      </c>
      <c r="AF54" s="262">
        <v>0</v>
      </c>
      <c r="AG54" s="388">
        <v>-28070</v>
      </c>
      <c r="AH54" s="334">
        <v>-1848</v>
      </c>
      <c r="AI54" s="334">
        <v>17548</v>
      </c>
      <c r="AJ54" s="334">
        <v>11414</v>
      </c>
      <c r="AK54" s="382" t="s">
        <v>363</v>
      </c>
      <c r="AL54" s="388">
        <v>-3993</v>
      </c>
      <c r="AM54" s="334">
        <v>48926</v>
      </c>
      <c r="AN54" s="334">
        <v>60957</v>
      </c>
      <c r="AO54" s="334">
        <v>56955</v>
      </c>
      <c r="AP54" s="334">
        <v>73253</v>
      </c>
      <c r="AQ54" s="334">
        <v>73253</v>
      </c>
      <c r="AR54" s="334">
        <v>-1489</v>
      </c>
      <c r="AS54" s="334">
        <v>3302</v>
      </c>
      <c r="AT54" s="334">
        <v>7484</v>
      </c>
    </row>
    <row r="55" spans="2:46">
      <c r="B55" s="298" t="s">
        <v>293</v>
      </c>
      <c r="C55" s="298"/>
      <c r="D55" s="298"/>
      <c r="E55" s="321" t="s">
        <v>221</v>
      </c>
      <c r="F55" s="343">
        <v>12098.607</v>
      </c>
      <c r="G55" s="343">
        <v>11026.228999999999</v>
      </c>
      <c r="H55" s="343">
        <v>-9106.7250000000004</v>
      </c>
      <c r="I55" s="261">
        <v>0</v>
      </c>
      <c r="J55" s="219">
        <v>-110105.376</v>
      </c>
      <c r="K55" s="219">
        <v>-14752.361999999999</v>
      </c>
      <c r="L55" s="219">
        <v>-47217.428999999996</v>
      </c>
      <c r="M55" s="219">
        <v>-103361.698</v>
      </c>
      <c r="N55" s="262">
        <v>0</v>
      </c>
      <c r="O55" s="219">
        <v>-199108.79300000001</v>
      </c>
      <c r="P55" s="219">
        <v>30142.409</v>
      </c>
      <c r="Q55" s="219">
        <v>56210.531000000003</v>
      </c>
      <c r="R55" s="219">
        <v>91990.157000000007</v>
      </c>
      <c r="S55" s="262">
        <v>0</v>
      </c>
      <c r="T55" s="334">
        <v>-17795</v>
      </c>
      <c r="U55" s="219">
        <v>-172238.285</v>
      </c>
      <c r="V55" s="219">
        <v>-212678.177</v>
      </c>
      <c r="W55" s="219">
        <v>-290075.21500000003</v>
      </c>
      <c r="X55" s="262">
        <v>0</v>
      </c>
      <c r="Y55" s="334">
        <v>26369</v>
      </c>
      <c r="Z55" s="219">
        <v>-154876.20212033001</v>
      </c>
      <c r="AA55" s="334">
        <v>-180961</v>
      </c>
      <c r="AB55" s="334">
        <v>-94230</v>
      </c>
      <c r="AC55" s="334">
        <v>-82754</v>
      </c>
      <c r="AD55" s="219">
        <v>-34540</v>
      </c>
      <c r="AE55" s="334">
        <v>-41404</v>
      </c>
      <c r="AF55" s="262">
        <v>0</v>
      </c>
      <c r="AG55" s="388">
        <v>11466</v>
      </c>
      <c r="AH55" s="334">
        <v>90560</v>
      </c>
      <c r="AI55" s="334">
        <v>177023</v>
      </c>
      <c r="AJ55" s="334">
        <v>156616</v>
      </c>
      <c r="AK55" s="382" t="s">
        <v>363</v>
      </c>
      <c r="AL55" s="388">
        <v>121837</v>
      </c>
      <c r="AM55" s="334">
        <v>-250791</v>
      </c>
      <c r="AN55" s="334">
        <v>-135047</v>
      </c>
      <c r="AO55" s="334">
        <v>-42123</v>
      </c>
      <c r="AP55" s="334">
        <v>-124957</v>
      </c>
      <c r="AQ55" s="334">
        <v>-124957</v>
      </c>
      <c r="AR55" s="334">
        <v>-248770</v>
      </c>
      <c r="AS55" s="334">
        <v>-420697</v>
      </c>
      <c r="AT55" s="334">
        <v>-103647</v>
      </c>
    </row>
    <row r="56" spans="2:46">
      <c r="B56" s="298" t="s">
        <v>113</v>
      </c>
      <c r="C56" s="298"/>
      <c r="D56" s="298"/>
      <c r="E56" s="321" t="s">
        <v>221</v>
      </c>
      <c r="F56" s="343">
        <v>-19480.525000000001</v>
      </c>
      <c r="G56" s="343">
        <v>-19673.809000000001</v>
      </c>
      <c r="H56" s="343">
        <v>-20967.011999999999</v>
      </c>
      <c r="I56" s="261">
        <v>0</v>
      </c>
      <c r="J56" s="219">
        <v>-47542.464</v>
      </c>
      <c r="K56" s="219">
        <v>-9305.7860000000001</v>
      </c>
      <c r="L56" s="219">
        <v>2852.8029999999999</v>
      </c>
      <c r="M56" s="219">
        <v>-1684.857</v>
      </c>
      <c r="N56" s="262">
        <v>0</v>
      </c>
      <c r="O56" s="219">
        <v>-39469.135999999999</v>
      </c>
      <c r="P56" s="219">
        <v>12979.483</v>
      </c>
      <c r="Q56" s="219">
        <v>37319.963000000003</v>
      </c>
      <c r="R56" s="219">
        <v>40373.004000000001</v>
      </c>
      <c r="S56" s="262">
        <v>0</v>
      </c>
      <c r="T56" s="334">
        <v>81303</v>
      </c>
      <c r="U56" s="219">
        <v>-1650.921</v>
      </c>
      <c r="V56" s="219">
        <v>-7362.5690000000004</v>
      </c>
      <c r="W56" s="219">
        <v>-4025.0360000000001</v>
      </c>
      <c r="X56" s="262">
        <v>0</v>
      </c>
      <c r="Y56" s="334">
        <v>28022</v>
      </c>
      <c r="Z56" s="219">
        <v>2529</v>
      </c>
      <c r="AA56" s="343">
        <v>5323</v>
      </c>
      <c r="AB56" s="343">
        <v>803</v>
      </c>
      <c r="AC56" s="343">
        <v>9929</v>
      </c>
      <c r="AD56" s="219">
        <v>2986</v>
      </c>
      <c r="AE56" s="343">
        <v>13794</v>
      </c>
      <c r="AF56" s="262">
        <v>0</v>
      </c>
      <c r="AG56" s="388">
        <v>-19916</v>
      </c>
      <c r="AH56" s="362">
        <v>-20204</v>
      </c>
      <c r="AI56" s="362">
        <v>-25034</v>
      </c>
      <c r="AJ56" s="362">
        <v>26754</v>
      </c>
      <c r="AK56" s="379" t="s">
        <v>363</v>
      </c>
      <c r="AL56" s="388">
        <v>34066</v>
      </c>
      <c r="AM56" s="362">
        <v>16340</v>
      </c>
      <c r="AN56" s="362">
        <v>-5080</v>
      </c>
      <c r="AO56" s="362">
        <v>-8137</v>
      </c>
      <c r="AP56" s="362">
        <v>-52580</v>
      </c>
      <c r="AQ56" s="362">
        <v>-52580</v>
      </c>
      <c r="AR56" s="362">
        <v>1287</v>
      </c>
      <c r="AS56" s="362">
        <v>41657</v>
      </c>
      <c r="AT56" s="334">
        <v>14915</v>
      </c>
    </row>
    <row r="57" spans="2:46">
      <c r="B57" s="298" t="s">
        <v>294</v>
      </c>
      <c r="C57" s="298"/>
      <c r="D57" s="298"/>
      <c r="E57" s="321" t="s">
        <v>221</v>
      </c>
      <c r="F57" s="343">
        <v>25509.785</v>
      </c>
      <c r="G57" s="343">
        <v>20733.395</v>
      </c>
      <c r="H57" s="343">
        <v>14254.050999999999</v>
      </c>
      <c r="I57" s="261">
        <v>0</v>
      </c>
      <c r="J57" s="219">
        <v>39745.815000000002</v>
      </c>
      <c r="K57" s="219">
        <v>34953.19</v>
      </c>
      <c r="L57" s="219">
        <v>-15498.379000000001</v>
      </c>
      <c r="M57" s="219">
        <v>80411.5</v>
      </c>
      <c r="N57" s="262">
        <v>0</v>
      </c>
      <c r="O57" s="219">
        <v>132824.726</v>
      </c>
      <c r="P57" s="219">
        <v>-12144.08</v>
      </c>
      <c r="Q57" s="219">
        <v>-69021.409</v>
      </c>
      <c r="R57" s="219">
        <v>-51274.485000000001</v>
      </c>
      <c r="S57" s="262">
        <v>0</v>
      </c>
      <c r="T57" s="334">
        <v>61908</v>
      </c>
      <c r="U57" s="219">
        <v>-5544.5330000000004</v>
      </c>
      <c r="V57" s="219">
        <v>111353.54399999999</v>
      </c>
      <c r="W57" s="219">
        <v>66178.510999999999</v>
      </c>
      <c r="X57" s="262">
        <v>0</v>
      </c>
      <c r="Y57" s="334">
        <v>-39896</v>
      </c>
      <c r="Z57" s="219">
        <v>8678.4135999999999</v>
      </c>
      <c r="AA57" s="334">
        <v>-8327</v>
      </c>
      <c r="AB57" s="334">
        <v>-37979.422270000003</v>
      </c>
      <c r="AC57" s="334">
        <v>-107071</v>
      </c>
      <c r="AD57" s="219">
        <v>-8317</v>
      </c>
      <c r="AE57" s="334">
        <v>-109479</v>
      </c>
      <c r="AF57" s="262">
        <v>0</v>
      </c>
      <c r="AG57" s="388">
        <v>-23578</v>
      </c>
      <c r="AH57" s="334">
        <v>-218084</v>
      </c>
      <c r="AI57" s="334">
        <v>-301725</v>
      </c>
      <c r="AJ57" s="334">
        <v>-318773</v>
      </c>
      <c r="AK57" s="382" t="s">
        <v>363</v>
      </c>
      <c r="AL57" s="388">
        <v>-305380</v>
      </c>
      <c r="AM57" s="334">
        <v>69300</v>
      </c>
      <c r="AN57" s="334">
        <v>-29396</v>
      </c>
      <c r="AO57" s="334">
        <v>-36870</v>
      </c>
      <c r="AP57" s="334">
        <v>227645</v>
      </c>
      <c r="AQ57" s="334">
        <v>227645</v>
      </c>
      <c r="AR57" s="334">
        <v>104778</v>
      </c>
      <c r="AS57" s="334">
        <v>277454</v>
      </c>
      <c r="AT57" s="334">
        <v>18365</v>
      </c>
    </row>
    <row r="58" spans="2:46">
      <c r="B58" s="298" t="s">
        <v>295</v>
      </c>
      <c r="C58" s="298"/>
      <c r="D58" s="298"/>
      <c r="E58" s="321" t="s">
        <v>221</v>
      </c>
      <c r="F58" s="328">
        <v>0</v>
      </c>
      <c r="G58" s="328">
        <v>0</v>
      </c>
      <c r="H58" s="328">
        <v>0</v>
      </c>
      <c r="I58" s="261">
        <v>0</v>
      </c>
      <c r="J58" s="219">
        <v>0</v>
      </c>
      <c r="K58" s="219">
        <v>0</v>
      </c>
      <c r="L58" s="219">
        <v>1024904.887</v>
      </c>
      <c r="M58" s="219">
        <v>1012020</v>
      </c>
      <c r="N58" s="262">
        <v>0</v>
      </c>
      <c r="O58" s="219">
        <v>1012020</v>
      </c>
      <c r="P58" s="219">
        <v>0</v>
      </c>
      <c r="Q58" s="219">
        <v>0</v>
      </c>
      <c r="R58" s="219">
        <v>0</v>
      </c>
      <c r="S58" s="262">
        <v>0</v>
      </c>
      <c r="T58" s="334">
        <v>175133</v>
      </c>
      <c r="U58" s="219">
        <v>80787.667000000001</v>
      </c>
      <c r="V58" s="219">
        <v>163072.674</v>
      </c>
      <c r="W58" s="219">
        <v>168062.18</v>
      </c>
      <c r="X58" s="262">
        <v>0</v>
      </c>
      <c r="Y58" s="334">
        <v>172322</v>
      </c>
      <c r="Z58" s="219">
        <v>0</v>
      </c>
      <c r="AA58" s="328">
        <v>0</v>
      </c>
      <c r="AB58" s="328">
        <v>0</v>
      </c>
      <c r="AC58" s="328">
        <v>0</v>
      </c>
      <c r="AD58" s="219">
        <v>0</v>
      </c>
      <c r="AE58" s="219">
        <v>0</v>
      </c>
      <c r="AF58" s="262">
        <v>0</v>
      </c>
      <c r="AG58" s="391">
        <v>0</v>
      </c>
      <c r="AH58" s="362">
        <v>0</v>
      </c>
      <c r="AI58" s="362">
        <v>0</v>
      </c>
      <c r="AJ58" s="362">
        <v>0</v>
      </c>
      <c r="AK58" s="379" t="s">
        <v>363</v>
      </c>
      <c r="AL58" s="391">
        <v>0</v>
      </c>
      <c r="AM58" s="379" t="s">
        <v>363</v>
      </c>
      <c r="AN58" s="379" t="s">
        <v>363</v>
      </c>
      <c r="AO58" s="379">
        <v>0</v>
      </c>
      <c r="AP58" s="379">
        <v>0</v>
      </c>
      <c r="AQ58" s="379">
        <v>0</v>
      </c>
      <c r="AR58" s="379">
        <v>0</v>
      </c>
      <c r="AS58" s="379">
        <v>0</v>
      </c>
      <c r="AT58" s="379">
        <v>0</v>
      </c>
    </row>
    <row r="59" spans="2:46">
      <c r="B59" s="298" t="s">
        <v>200</v>
      </c>
      <c r="C59" s="298"/>
      <c r="D59" s="298"/>
      <c r="E59" s="321" t="s">
        <v>221</v>
      </c>
      <c r="F59" s="328">
        <v>0</v>
      </c>
      <c r="G59" s="328">
        <v>0</v>
      </c>
      <c r="H59" s="328">
        <v>0</v>
      </c>
      <c r="I59" s="261">
        <v>0</v>
      </c>
      <c r="J59" s="219">
        <v>0</v>
      </c>
      <c r="K59" s="219">
        <v>0</v>
      </c>
      <c r="L59" s="219">
        <v>0</v>
      </c>
      <c r="M59" s="219">
        <v>0</v>
      </c>
      <c r="N59" s="262">
        <v>0</v>
      </c>
      <c r="O59" s="219">
        <v>0</v>
      </c>
      <c r="P59" s="219">
        <v>0</v>
      </c>
      <c r="Q59" s="219">
        <v>0</v>
      </c>
      <c r="R59" s="219">
        <v>0</v>
      </c>
      <c r="S59" s="262">
        <v>0</v>
      </c>
      <c r="T59" s="219">
        <v>0</v>
      </c>
      <c r="U59" s="219">
        <v>0</v>
      </c>
      <c r="V59" s="219">
        <v>0</v>
      </c>
      <c r="W59" s="219">
        <v>0</v>
      </c>
      <c r="X59" s="262">
        <v>0</v>
      </c>
      <c r="Y59" s="219">
        <v>0</v>
      </c>
      <c r="Z59" s="219">
        <v>0</v>
      </c>
      <c r="AA59" s="328">
        <v>0</v>
      </c>
      <c r="AB59" s="328">
        <v>0</v>
      </c>
      <c r="AC59" s="328">
        <v>0</v>
      </c>
      <c r="AD59" s="219">
        <v>0</v>
      </c>
      <c r="AE59" s="219">
        <v>0</v>
      </c>
      <c r="AF59" s="262">
        <v>0</v>
      </c>
      <c r="AG59" s="391">
        <v>0</v>
      </c>
      <c r="AH59" s="362">
        <v>0</v>
      </c>
      <c r="AI59" s="362">
        <v>0</v>
      </c>
      <c r="AJ59" s="362">
        <v>0</v>
      </c>
      <c r="AK59" s="379" t="s">
        <v>363</v>
      </c>
      <c r="AL59" s="391">
        <v>0</v>
      </c>
      <c r="AM59" s="379" t="s">
        <v>363</v>
      </c>
      <c r="AN59" s="379" t="s">
        <v>363</v>
      </c>
      <c r="AO59" s="379">
        <v>0</v>
      </c>
      <c r="AP59" s="379">
        <v>0</v>
      </c>
      <c r="AQ59" s="379">
        <v>0</v>
      </c>
      <c r="AR59" s="379">
        <v>0</v>
      </c>
      <c r="AS59" s="379">
        <v>0</v>
      </c>
      <c r="AT59" s="379">
        <v>0</v>
      </c>
    </row>
    <row r="60" spans="2:46">
      <c r="B60" s="298" t="s">
        <v>114</v>
      </c>
      <c r="C60" s="298"/>
      <c r="D60" s="298"/>
      <c r="E60" s="321" t="s">
        <v>221</v>
      </c>
      <c r="F60" s="343">
        <v>-20444.472000000002</v>
      </c>
      <c r="G60" s="343">
        <v>-17356.203000000001</v>
      </c>
      <c r="H60" s="343">
        <v>-52791.091</v>
      </c>
      <c r="I60" s="261">
        <v>0</v>
      </c>
      <c r="J60" s="219">
        <v>-24663.004000000001</v>
      </c>
      <c r="K60" s="219">
        <v>-167.26900000000001</v>
      </c>
      <c r="L60" s="219">
        <v>-1301.605</v>
      </c>
      <c r="M60" s="219">
        <v>16424.519</v>
      </c>
      <c r="N60" s="262">
        <v>0</v>
      </c>
      <c r="O60" s="219">
        <v>2220.4360000000001</v>
      </c>
      <c r="P60" s="219">
        <v>-495.98899999999998</v>
      </c>
      <c r="Q60" s="219">
        <v>-24448.983</v>
      </c>
      <c r="R60" s="219">
        <v>-24877.260999999999</v>
      </c>
      <c r="S60" s="262">
        <v>0</v>
      </c>
      <c r="T60" s="219">
        <v>0</v>
      </c>
      <c r="U60" s="219">
        <v>-3375.643</v>
      </c>
      <c r="V60" s="219">
        <v>-61623.521000000001</v>
      </c>
      <c r="W60" s="219">
        <v>-51436.607000000004</v>
      </c>
      <c r="X60" s="262">
        <v>0</v>
      </c>
      <c r="Y60" s="219">
        <v>0</v>
      </c>
      <c r="Z60" s="219">
        <v>-43212.273999999998</v>
      </c>
      <c r="AA60" s="328">
        <v>0</v>
      </c>
      <c r="AB60" s="328">
        <v>-55534</v>
      </c>
      <c r="AC60" s="328">
        <v>0</v>
      </c>
      <c r="AD60" s="219">
        <v>-70263</v>
      </c>
      <c r="AE60" s="219">
        <v>0</v>
      </c>
      <c r="AF60" s="262">
        <v>0</v>
      </c>
      <c r="AG60" s="391">
        <v>0</v>
      </c>
      <c r="AH60" s="362">
        <v>0</v>
      </c>
      <c r="AI60" s="362">
        <v>0</v>
      </c>
      <c r="AJ60" s="362">
        <v>0</v>
      </c>
      <c r="AK60" s="379" t="s">
        <v>363</v>
      </c>
      <c r="AL60" s="391">
        <v>0</v>
      </c>
      <c r="AM60" s="379" t="s">
        <v>363</v>
      </c>
      <c r="AN60" s="379" t="s">
        <v>363</v>
      </c>
      <c r="AO60" s="379">
        <v>0</v>
      </c>
      <c r="AP60" s="379">
        <v>0</v>
      </c>
      <c r="AQ60" s="379">
        <v>0</v>
      </c>
      <c r="AR60" s="379">
        <v>0</v>
      </c>
      <c r="AS60" s="379">
        <v>0</v>
      </c>
      <c r="AT60" s="379">
        <v>0</v>
      </c>
    </row>
    <row r="61" spans="2:46">
      <c r="B61" s="263" t="s">
        <v>339</v>
      </c>
      <c r="C61" s="263"/>
      <c r="D61" s="263"/>
      <c r="E61" s="178" t="s">
        <v>221</v>
      </c>
      <c r="F61" s="264">
        <f>SUM(F51:F60)</f>
        <v>72074.040000000008</v>
      </c>
      <c r="G61" s="264">
        <f>SUM(G51:G60)</f>
        <v>153252.28099999993</v>
      </c>
      <c r="H61" s="264">
        <f>SUM(H51:H60)</f>
        <v>378805.31799999997</v>
      </c>
      <c r="I61" s="410">
        <f>SUM(I53:I60)</f>
        <v>0</v>
      </c>
      <c r="J61" s="225">
        <f t="shared" ref="J61:AA61" si="2">SUM(J51:J60)</f>
        <v>423256.0290000001</v>
      </c>
      <c r="K61" s="225">
        <f t="shared" si="2"/>
        <v>115397.29300000001</v>
      </c>
      <c r="L61" s="225">
        <f t="shared" si="2"/>
        <v>1198449.3399999999</v>
      </c>
      <c r="M61" s="225">
        <f t="shared" si="2"/>
        <v>1388869.9280000001</v>
      </c>
      <c r="N61" s="411">
        <f>SUM(N53:N60)</f>
        <v>0</v>
      </c>
      <c r="O61" s="225">
        <f t="shared" si="2"/>
        <v>1518827.1139999998</v>
      </c>
      <c r="P61" s="225">
        <f>SUM(P51:P60)</f>
        <v>189710.19399999993</v>
      </c>
      <c r="Q61" s="225">
        <f t="shared" si="2"/>
        <v>270410.05345531</v>
      </c>
      <c r="R61" s="225">
        <f t="shared" si="2"/>
        <v>377893.63500000018</v>
      </c>
      <c r="S61" s="411">
        <f>SUM(S53:S60)</f>
        <v>0</v>
      </c>
      <c r="T61" s="225">
        <f t="shared" si="2"/>
        <v>647993.88399999996</v>
      </c>
      <c r="U61" s="225">
        <f t="shared" si="2"/>
        <v>163331.11899999998</v>
      </c>
      <c r="V61" s="225">
        <f t="shared" si="2"/>
        <v>316346.92100000003</v>
      </c>
      <c r="W61" s="225">
        <f t="shared" si="2"/>
        <v>474802.46599999984</v>
      </c>
      <c r="X61" s="411">
        <f>SUM(X53:X60)</f>
        <v>0</v>
      </c>
      <c r="Y61" s="225">
        <f t="shared" si="2"/>
        <v>769500.30000000016</v>
      </c>
      <c r="Z61" s="225">
        <f t="shared" si="2"/>
        <v>-38624.131600330024</v>
      </c>
      <c r="AA61" s="225">
        <f t="shared" si="2"/>
        <v>-41229.868000000017</v>
      </c>
      <c r="AB61" s="225">
        <f>SUM(AB51:AB60)</f>
        <v>-33993.019599999934</v>
      </c>
      <c r="AC61" s="225">
        <f>SUM(AC51:AC60)</f>
        <v>-33994</v>
      </c>
      <c r="AD61" s="225">
        <f>SUM(AD51:AD60)</f>
        <v>31086</v>
      </c>
      <c r="AE61" s="225">
        <v>31086</v>
      </c>
      <c r="AF61" s="411">
        <f>SUM(AF53:AF60)</f>
        <v>0</v>
      </c>
      <c r="AG61" s="392">
        <f t="shared" ref="AG61" si="3">SUM(AG51:AG60)</f>
        <v>280073</v>
      </c>
      <c r="AH61" s="335">
        <f>SUM(AH51:AH60)</f>
        <v>168243</v>
      </c>
      <c r="AI61" s="335">
        <f>SUM(AI51:AI60)</f>
        <v>296352</v>
      </c>
      <c r="AJ61" s="335">
        <v>483336</v>
      </c>
      <c r="AK61" s="384" t="s">
        <v>363</v>
      </c>
      <c r="AL61" s="392">
        <f t="shared" ref="AL61" si="4">SUM(AL51:AL60)</f>
        <v>546076</v>
      </c>
      <c r="AM61" s="335">
        <v>149686</v>
      </c>
      <c r="AN61" s="335">
        <v>472775</v>
      </c>
      <c r="AO61" s="335">
        <v>735603</v>
      </c>
      <c r="AP61" s="335">
        <v>984790</v>
      </c>
      <c r="AQ61" s="335">
        <v>984790</v>
      </c>
      <c r="AR61" s="335">
        <v>27614</v>
      </c>
      <c r="AS61" s="335">
        <v>378921</v>
      </c>
      <c r="AT61" s="335">
        <v>1222228</v>
      </c>
    </row>
    <row r="62" spans="2:46">
      <c r="B62" s="298"/>
      <c r="C62" s="298"/>
      <c r="D62" s="298"/>
      <c r="E62" s="321"/>
      <c r="F62" s="343"/>
      <c r="G62" s="343"/>
      <c r="H62" s="343"/>
      <c r="I62" s="343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386"/>
      <c r="AH62" s="219"/>
      <c r="AI62" s="219"/>
      <c r="AJ62" s="219"/>
      <c r="AK62" s="383"/>
      <c r="AL62" s="386"/>
      <c r="AM62" s="219"/>
      <c r="AN62" s="219"/>
      <c r="AO62" s="219"/>
    </row>
    <row r="63" spans="2:46">
      <c r="B63" s="298" t="s">
        <v>296</v>
      </c>
      <c r="C63" s="298"/>
      <c r="D63" s="298"/>
      <c r="E63" s="321" t="s">
        <v>221</v>
      </c>
      <c r="F63" s="343">
        <v>2490.317</v>
      </c>
      <c r="G63" s="343">
        <v>1920.8209999999999</v>
      </c>
      <c r="H63" s="343">
        <v>3269.9920000000002</v>
      </c>
      <c r="I63" s="261">
        <v>0</v>
      </c>
      <c r="J63" s="219">
        <v>6694.8680000000004</v>
      </c>
      <c r="K63" s="219">
        <v>230.84299999999999</v>
      </c>
      <c r="L63" s="219">
        <v>317.05900000000003</v>
      </c>
      <c r="M63" s="219">
        <v>944.48699999999997</v>
      </c>
      <c r="N63" s="262">
        <v>0</v>
      </c>
      <c r="O63" s="219">
        <v>330.12</v>
      </c>
      <c r="P63" s="219">
        <v>72.474000000000004</v>
      </c>
      <c r="Q63" s="219">
        <v>-75.885999999999996</v>
      </c>
      <c r="R63" s="219">
        <v>257.03500000000003</v>
      </c>
      <c r="S63" s="262">
        <v>0</v>
      </c>
      <c r="T63" s="334">
        <v>57</v>
      </c>
      <c r="U63" s="219">
        <v>47.874000000000002</v>
      </c>
      <c r="V63" s="219">
        <v>-2242.2820000000002</v>
      </c>
      <c r="W63" s="219">
        <v>-1902.2909999999999</v>
      </c>
      <c r="X63" s="262">
        <v>0</v>
      </c>
      <c r="Y63" s="334">
        <v>-225</v>
      </c>
      <c r="Z63" s="219">
        <v>0</v>
      </c>
      <c r="AA63" s="347">
        <v>0</v>
      </c>
      <c r="AB63" s="347">
        <v>0</v>
      </c>
      <c r="AC63" s="347">
        <v>0</v>
      </c>
      <c r="AD63" s="219">
        <v>0</v>
      </c>
      <c r="AE63" s="362">
        <v>0</v>
      </c>
      <c r="AF63" s="262">
        <v>0</v>
      </c>
      <c r="AG63" s="388">
        <v>-7</v>
      </c>
      <c r="AH63" s="362">
        <v>0</v>
      </c>
      <c r="AI63" s="362">
        <v>0</v>
      </c>
      <c r="AJ63" s="362">
        <v>0</v>
      </c>
      <c r="AK63" s="379" t="s">
        <v>363</v>
      </c>
      <c r="AL63" s="388">
        <v>-142</v>
      </c>
      <c r="AM63" s="362">
        <v>1911</v>
      </c>
      <c r="AN63" s="379" t="s">
        <v>363</v>
      </c>
      <c r="AO63" s="379" t="s">
        <v>363</v>
      </c>
      <c r="AP63" s="379" t="s">
        <v>363</v>
      </c>
      <c r="AQ63" s="379" t="s">
        <v>363</v>
      </c>
      <c r="AR63" s="379" t="s">
        <v>363</v>
      </c>
      <c r="AS63" s="379" t="s">
        <v>363</v>
      </c>
      <c r="AT63" s="379" t="s">
        <v>363</v>
      </c>
    </row>
    <row r="64" spans="2:46">
      <c r="B64" s="298" t="s">
        <v>297</v>
      </c>
      <c r="C64" s="298"/>
      <c r="D64" s="298"/>
      <c r="E64" s="321" t="s">
        <v>221</v>
      </c>
      <c r="F64" s="343">
        <v>4626.25</v>
      </c>
      <c r="G64" s="343">
        <v>46441.921000000002</v>
      </c>
      <c r="H64" s="343">
        <v>132826.28</v>
      </c>
      <c r="I64" s="261">
        <v>0</v>
      </c>
      <c r="J64" s="219">
        <v>172719.43400000001</v>
      </c>
      <c r="K64" s="219">
        <v>6710.4579999999996</v>
      </c>
      <c r="L64" s="219">
        <v>12560.016</v>
      </c>
      <c r="M64" s="219">
        <v>59021.692000000003</v>
      </c>
      <c r="N64" s="262">
        <v>0</v>
      </c>
      <c r="O64" s="219">
        <v>118607.55</v>
      </c>
      <c r="P64" s="219">
        <v>3112.7849999999999</v>
      </c>
      <c r="Q64" s="219">
        <v>61654.826000000001</v>
      </c>
      <c r="R64" s="219">
        <v>70581.239000000001</v>
      </c>
      <c r="S64" s="262">
        <v>0</v>
      </c>
      <c r="T64" s="334">
        <v>271783</v>
      </c>
      <c r="U64" s="219">
        <v>15295.853999999999</v>
      </c>
      <c r="V64" s="219">
        <v>78726.436000000002</v>
      </c>
      <c r="W64" s="219">
        <v>137058.77100000001</v>
      </c>
      <c r="X64" s="262">
        <v>0</v>
      </c>
      <c r="Y64" s="334">
        <v>160061</v>
      </c>
      <c r="Z64" s="219">
        <v>1696</v>
      </c>
      <c r="AA64" s="343">
        <v>1696</v>
      </c>
      <c r="AB64" s="343">
        <v>42306.112000000001</v>
      </c>
      <c r="AC64" s="343">
        <v>42306</v>
      </c>
      <c r="AD64" s="219">
        <v>88577</v>
      </c>
      <c r="AE64" s="343">
        <v>88577</v>
      </c>
      <c r="AF64" s="262">
        <v>0</v>
      </c>
      <c r="AG64" s="388">
        <v>126461</v>
      </c>
      <c r="AH64" s="334">
        <v>7510</v>
      </c>
      <c r="AI64" s="334">
        <v>16140</v>
      </c>
      <c r="AJ64" s="334">
        <v>49970</v>
      </c>
      <c r="AK64" s="382" t="s">
        <v>363</v>
      </c>
      <c r="AL64" s="388">
        <v>134772</v>
      </c>
      <c r="AM64" s="334">
        <v>380</v>
      </c>
      <c r="AN64" s="334">
        <v>121620</v>
      </c>
      <c r="AO64" s="334">
        <v>156793</v>
      </c>
      <c r="AP64" s="334">
        <v>415359</v>
      </c>
      <c r="AQ64" s="334">
        <v>415359</v>
      </c>
      <c r="AR64" s="334">
        <v>52258</v>
      </c>
      <c r="AS64" s="334">
        <v>123038</v>
      </c>
      <c r="AT64" s="334">
        <v>250381</v>
      </c>
    </row>
    <row r="65" spans="2:46">
      <c r="B65" s="298" t="s">
        <v>298</v>
      </c>
      <c r="C65" s="298"/>
      <c r="D65" s="298"/>
      <c r="E65" s="321" t="s">
        <v>221</v>
      </c>
      <c r="F65" s="343">
        <v>-40556.593999999997</v>
      </c>
      <c r="G65" s="343">
        <v>-56893.487000000001</v>
      </c>
      <c r="H65" s="343">
        <v>-85831.39</v>
      </c>
      <c r="I65" s="261">
        <v>0</v>
      </c>
      <c r="J65" s="219">
        <v>-187135.28200000001</v>
      </c>
      <c r="K65" s="219">
        <v>-45796.216</v>
      </c>
      <c r="L65" s="219">
        <v>-58837.900999999998</v>
      </c>
      <c r="M65" s="219">
        <v>-78127.452000000005</v>
      </c>
      <c r="N65" s="262">
        <v>0</v>
      </c>
      <c r="O65" s="219">
        <v>-106406.44</v>
      </c>
      <c r="P65" s="219">
        <v>-25929.236000000001</v>
      </c>
      <c r="Q65" s="219">
        <v>-26642.806</v>
      </c>
      <c r="R65" s="219">
        <v>-40218.834000000003</v>
      </c>
      <c r="S65" s="262">
        <v>0</v>
      </c>
      <c r="T65" s="334">
        <v>-112605</v>
      </c>
      <c r="U65" s="219">
        <v>-31993.776999999998</v>
      </c>
      <c r="V65" s="219">
        <v>-61530.811999999998</v>
      </c>
      <c r="W65" s="219">
        <v>-83425.232000000004</v>
      </c>
      <c r="X65" s="262">
        <v>0</v>
      </c>
      <c r="Y65" s="334">
        <v>-186199.158</v>
      </c>
      <c r="Z65" s="219">
        <v>-50058</v>
      </c>
      <c r="AA65" s="334">
        <v>-50058</v>
      </c>
      <c r="AB65" s="334">
        <v>-78896</v>
      </c>
      <c r="AC65" s="334">
        <v>-78896</v>
      </c>
      <c r="AD65" s="219">
        <v>-103666.792</v>
      </c>
      <c r="AE65" s="334">
        <v>-103667</v>
      </c>
      <c r="AF65" s="262">
        <v>0</v>
      </c>
      <c r="AG65" s="388">
        <v>-161979</v>
      </c>
      <c r="AH65" s="334">
        <v>-29409</v>
      </c>
      <c r="AI65" s="334">
        <v>-46108</v>
      </c>
      <c r="AJ65" s="334">
        <v>-61131</v>
      </c>
      <c r="AK65" s="382" t="s">
        <v>363</v>
      </c>
      <c r="AL65" s="388">
        <v>-87984</v>
      </c>
      <c r="AM65" s="334">
        <v>-18507</v>
      </c>
      <c r="AN65" s="334">
        <v>-31202</v>
      </c>
      <c r="AO65" s="334">
        <v>-51257</v>
      </c>
      <c r="AP65" s="334">
        <v>-111373</v>
      </c>
      <c r="AQ65" s="334">
        <v>-111373</v>
      </c>
      <c r="AR65" s="334">
        <v>-35630</v>
      </c>
      <c r="AS65" s="334">
        <v>-55362</v>
      </c>
      <c r="AT65" s="334">
        <v>-84166</v>
      </c>
    </row>
    <row r="66" spans="2:46">
      <c r="B66" s="298" t="s">
        <v>115</v>
      </c>
      <c r="C66" s="298"/>
      <c r="D66" s="298"/>
      <c r="E66" s="321" t="s">
        <v>221</v>
      </c>
      <c r="F66" s="343">
        <v>14547.395</v>
      </c>
      <c r="G66" s="343">
        <v>18001.581999999999</v>
      </c>
      <c r="H66" s="343">
        <v>81041.413</v>
      </c>
      <c r="I66" s="261">
        <v>0</v>
      </c>
      <c r="J66" s="219">
        <v>118778.446</v>
      </c>
      <c r="K66" s="219">
        <v>13465.589</v>
      </c>
      <c r="L66" s="219">
        <v>30468.422999999999</v>
      </c>
      <c r="M66" s="219">
        <v>42593.516000000003</v>
      </c>
      <c r="N66" s="262">
        <v>0</v>
      </c>
      <c r="O66" s="219">
        <v>61212.114999999998</v>
      </c>
      <c r="P66" s="219">
        <v>20967.958999999999</v>
      </c>
      <c r="Q66" s="219">
        <v>44898.915000000001</v>
      </c>
      <c r="R66" s="219">
        <v>74139.172000000006</v>
      </c>
      <c r="S66" s="262">
        <v>0</v>
      </c>
      <c r="T66" s="334">
        <v>104803.503</v>
      </c>
      <c r="U66" s="219">
        <v>36875.214</v>
      </c>
      <c r="V66" s="219">
        <v>72028.259999999995</v>
      </c>
      <c r="W66" s="219">
        <v>98079.198000000004</v>
      </c>
      <c r="X66" s="262">
        <v>0</v>
      </c>
      <c r="Y66" s="334">
        <v>134364.943</v>
      </c>
      <c r="Z66" s="219">
        <v>29697.223999999998</v>
      </c>
      <c r="AA66" s="343">
        <v>29697.223999999998</v>
      </c>
      <c r="AB66" s="343">
        <v>56588</v>
      </c>
      <c r="AC66" s="343">
        <v>56588</v>
      </c>
      <c r="AD66" s="219">
        <v>87541.717999999993</v>
      </c>
      <c r="AE66" s="343">
        <v>87542</v>
      </c>
      <c r="AF66" s="262">
        <v>0</v>
      </c>
      <c r="AG66" s="389">
        <v>118207</v>
      </c>
      <c r="AH66" s="343">
        <v>26427</v>
      </c>
      <c r="AI66" s="343">
        <v>51594</v>
      </c>
      <c r="AJ66" s="343">
        <v>79519</v>
      </c>
      <c r="AK66" s="381" t="s">
        <v>363</v>
      </c>
      <c r="AL66" s="389">
        <v>90798</v>
      </c>
      <c r="AM66" s="343">
        <v>8759</v>
      </c>
      <c r="AN66" s="343">
        <v>18837</v>
      </c>
      <c r="AO66" s="343">
        <v>29361</v>
      </c>
      <c r="AP66" s="343">
        <v>39496</v>
      </c>
      <c r="AQ66" s="343">
        <v>39496</v>
      </c>
      <c r="AR66" s="343">
        <v>7021</v>
      </c>
      <c r="AS66" s="343">
        <v>17168</v>
      </c>
      <c r="AT66" s="334">
        <v>33550</v>
      </c>
    </row>
    <row r="67" spans="2:46">
      <c r="B67" s="298" t="s">
        <v>116</v>
      </c>
      <c r="C67" s="298"/>
      <c r="D67" s="298"/>
      <c r="E67" s="321" t="s">
        <v>221</v>
      </c>
      <c r="F67" s="343">
        <v>-29610.573</v>
      </c>
      <c r="G67" s="343">
        <v>-90296.241999999998</v>
      </c>
      <c r="H67" s="343">
        <v>-105121.43399999999</v>
      </c>
      <c r="I67" s="261">
        <v>0</v>
      </c>
      <c r="J67" s="219">
        <v>-212864.70499999999</v>
      </c>
      <c r="K67" s="219">
        <v>-28789.525000000001</v>
      </c>
      <c r="L67" s="219">
        <v>-76817.256999999998</v>
      </c>
      <c r="M67" s="219">
        <v>-129430.853</v>
      </c>
      <c r="N67" s="262">
        <v>0</v>
      </c>
      <c r="O67" s="219">
        <v>-197781.98300000001</v>
      </c>
      <c r="P67" s="219">
        <v>-25368.121999999999</v>
      </c>
      <c r="Q67" s="219">
        <v>-95941.475999999995</v>
      </c>
      <c r="R67" s="219">
        <v>-124944.352</v>
      </c>
      <c r="S67" s="262">
        <v>0</v>
      </c>
      <c r="T67" s="334">
        <v>-216639.83499999999</v>
      </c>
      <c r="U67" s="219">
        <v>-39099.313000000002</v>
      </c>
      <c r="V67" s="219">
        <v>-110698.7</v>
      </c>
      <c r="W67" s="219">
        <v>-174557.58199999999</v>
      </c>
      <c r="X67" s="262">
        <v>0</v>
      </c>
      <c r="Y67" s="334">
        <v>-248341.171</v>
      </c>
      <c r="Z67" s="219">
        <v>-38909</v>
      </c>
      <c r="AA67" s="334">
        <v>-38909</v>
      </c>
      <c r="AB67" s="334">
        <v>-126211</v>
      </c>
      <c r="AC67" s="334">
        <v>-126211</v>
      </c>
      <c r="AD67" s="219">
        <v>-162865.62100000001</v>
      </c>
      <c r="AE67" s="334">
        <v>-162866</v>
      </c>
      <c r="AF67" s="262">
        <v>0</v>
      </c>
      <c r="AG67" s="388">
        <v>-238954</v>
      </c>
      <c r="AH67" s="334">
        <v>-32884</v>
      </c>
      <c r="AI67" s="334">
        <v>-120192</v>
      </c>
      <c r="AJ67" s="334">
        <v>-150295</v>
      </c>
      <c r="AK67" s="382" t="s">
        <v>363</v>
      </c>
      <c r="AL67" s="388">
        <v>-236987</v>
      </c>
      <c r="AM67" s="334">
        <v>-25871</v>
      </c>
      <c r="AN67" s="334">
        <v>-138286</v>
      </c>
      <c r="AO67" s="334">
        <v>-163238</v>
      </c>
      <c r="AP67" s="334">
        <v>-249775</v>
      </c>
      <c r="AQ67" s="334">
        <v>-249775</v>
      </c>
      <c r="AR67" s="334">
        <v>-15132</v>
      </c>
      <c r="AS67" s="334">
        <v>-109610</v>
      </c>
      <c r="AT67" s="334">
        <v>-132154</v>
      </c>
    </row>
    <row r="68" spans="2:46">
      <c r="B68" s="302" t="s">
        <v>340</v>
      </c>
      <c r="C68" s="263"/>
      <c r="D68" s="263"/>
      <c r="E68" s="266" t="s">
        <v>221</v>
      </c>
      <c r="F68" s="267">
        <f t="shared" ref="F68:T68" si="5">SUM(F61:F67)</f>
        <v>23570.83500000001</v>
      </c>
      <c r="G68" s="267">
        <f t="shared" si="5"/>
        <v>72426.875999999931</v>
      </c>
      <c r="H68" s="267">
        <f t="shared" si="5"/>
        <v>404990.17899999995</v>
      </c>
      <c r="I68" s="408">
        <f>SUM(I59:I67)</f>
        <v>0</v>
      </c>
      <c r="J68" s="268">
        <f t="shared" si="5"/>
        <v>321448.79000000015</v>
      </c>
      <c r="K68" s="268">
        <f t="shared" si="5"/>
        <v>61218.442000000003</v>
      </c>
      <c r="L68" s="268">
        <f t="shared" si="5"/>
        <v>1106139.6799999997</v>
      </c>
      <c r="M68" s="268">
        <f t="shared" si="5"/>
        <v>1283871.318</v>
      </c>
      <c r="N68" s="409">
        <f>SUM(N59:N67)</f>
        <v>0</v>
      </c>
      <c r="O68" s="268">
        <f t="shared" si="5"/>
        <v>1394788.476</v>
      </c>
      <c r="P68" s="268">
        <f t="shared" si="5"/>
        <v>162566.05399999992</v>
      </c>
      <c r="Q68" s="268">
        <f t="shared" si="5"/>
        <v>254303.62645531</v>
      </c>
      <c r="R68" s="268">
        <f t="shared" si="5"/>
        <v>357707.89500000019</v>
      </c>
      <c r="S68" s="409">
        <f>SUM(S59:S67)</f>
        <v>0</v>
      </c>
      <c r="T68" s="268">
        <f t="shared" si="5"/>
        <v>695392.55200000003</v>
      </c>
      <c r="U68" s="268">
        <f>SUM(U61:U67)</f>
        <v>144456.97099999999</v>
      </c>
      <c r="V68" s="268">
        <f>SUM(V61:V67)</f>
        <v>292629.82300000003</v>
      </c>
      <c r="W68" s="268">
        <f>SUM(W61:W67)</f>
        <v>450055.32999999978</v>
      </c>
      <c r="X68" s="409">
        <f>SUM(X59:X67)</f>
        <v>0</v>
      </c>
      <c r="Y68" s="268">
        <f t="shared" ref="Y68:AD68" si="6">SUM(Y61:Y67)</f>
        <v>629160.91400000022</v>
      </c>
      <c r="Z68" s="225">
        <f t="shared" si="6"/>
        <v>-96197.907600330029</v>
      </c>
      <c r="AA68" s="335">
        <f t="shared" si="6"/>
        <v>-98803.644000000015</v>
      </c>
      <c r="AB68" s="335">
        <f t="shared" si="6"/>
        <v>-140205.90759999992</v>
      </c>
      <c r="AC68" s="335">
        <f t="shared" si="6"/>
        <v>-140207</v>
      </c>
      <c r="AD68" s="225">
        <f t="shared" si="6"/>
        <v>-59327.695000000022</v>
      </c>
      <c r="AE68" s="335">
        <v>-59328</v>
      </c>
      <c r="AF68" s="409">
        <f>SUM(AF59:AF67)</f>
        <v>0</v>
      </c>
      <c r="AG68" s="393">
        <f t="shared" ref="AG68" si="7">SUM(AG61:AG67)</f>
        <v>123801</v>
      </c>
      <c r="AH68" s="335">
        <f>SUM(AH61:AH67)</f>
        <v>139887</v>
      </c>
      <c r="AI68" s="335">
        <f>SUM(AI61:AI67)</f>
        <v>197786</v>
      </c>
      <c r="AJ68" s="335">
        <v>401399</v>
      </c>
      <c r="AK68" s="384" t="s">
        <v>363</v>
      </c>
      <c r="AL68" s="393">
        <f>SUM(AL61:AL67)</f>
        <v>446533</v>
      </c>
      <c r="AM68" s="335">
        <v>116358</v>
      </c>
      <c r="AN68" s="335">
        <v>443744</v>
      </c>
      <c r="AO68" s="335">
        <v>707262</v>
      </c>
      <c r="AP68" s="335">
        <v>1078497</v>
      </c>
      <c r="AQ68" s="393">
        <v>1078497</v>
      </c>
      <c r="AR68" s="335">
        <v>36131</v>
      </c>
      <c r="AS68" s="335">
        <v>354155</v>
      </c>
      <c r="AT68" s="335">
        <v>1289839</v>
      </c>
    </row>
    <row r="69" spans="2:46">
      <c r="B69" s="298"/>
      <c r="C69" s="298"/>
      <c r="D69" s="298"/>
      <c r="E69" s="321"/>
      <c r="F69" s="343"/>
      <c r="G69" s="343"/>
      <c r="H69" s="343"/>
      <c r="I69" s="343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386"/>
      <c r="AH69" s="219"/>
      <c r="AI69" s="219"/>
      <c r="AJ69" s="219"/>
      <c r="AK69" s="383"/>
      <c r="AL69" s="386"/>
      <c r="AM69" s="219"/>
      <c r="AN69" s="219"/>
      <c r="AO69" s="219"/>
    </row>
    <row r="70" spans="2:46">
      <c r="B70" s="45" t="s">
        <v>117</v>
      </c>
      <c r="C70" s="298"/>
      <c r="D70" s="298"/>
      <c r="E70" s="321"/>
      <c r="F70" s="343"/>
      <c r="G70" s="343"/>
      <c r="H70" s="343"/>
      <c r="I70" s="343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386"/>
      <c r="AH70" s="219"/>
      <c r="AI70" s="219"/>
      <c r="AJ70" s="219"/>
      <c r="AK70" s="383"/>
      <c r="AL70" s="386"/>
      <c r="AM70" s="219"/>
      <c r="AN70" s="219"/>
      <c r="AO70" s="219"/>
    </row>
    <row r="71" spans="2:46">
      <c r="B71" s="298" t="s">
        <v>299</v>
      </c>
      <c r="C71" s="298"/>
      <c r="D71" s="298"/>
      <c r="E71" s="321" t="s">
        <v>221</v>
      </c>
      <c r="F71" s="343">
        <v>12709.569</v>
      </c>
      <c r="G71" s="343">
        <v>88523.657000000007</v>
      </c>
      <c r="H71" s="343">
        <v>-23691.337</v>
      </c>
      <c r="I71" s="261">
        <v>0</v>
      </c>
      <c r="J71" s="219">
        <v>313189.38699999999</v>
      </c>
      <c r="K71" s="219">
        <v>2620.3580000000002</v>
      </c>
      <c r="L71" s="219">
        <v>132040.296</v>
      </c>
      <c r="M71" s="219">
        <v>-452430.56099999999</v>
      </c>
      <c r="N71" s="262">
        <v>0</v>
      </c>
      <c r="O71" s="219">
        <v>-269568.07299999997</v>
      </c>
      <c r="P71" s="219">
        <v>-449142.337</v>
      </c>
      <c r="Q71" s="219">
        <v>-711377.929</v>
      </c>
      <c r="R71" s="219">
        <v>-734394.28</v>
      </c>
      <c r="S71" s="262">
        <v>0</v>
      </c>
      <c r="T71" s="334">
        <v>-457273</v>
      </c>
      <c r="U71" s="219">
        <v>493527.04800000001</v>
      </c>
      <c r="V71" s="219">
        <v>1170308.5619999999</v>
      </c>
      <c r="W71" s="219">
        <v>1323352.3899999999</v>
      </c>
      <c r="X71" s="262">
        <v>0</v>
      </c>
      <c r="Y71" s="334">
        <v>1295272.246</v>
      </c>
      <c r="Z71" s="219">
        <v>-428457</v>
      </c>
      <c r="AA71" s="334">
        <v>-428457</v>
      </c>
      <c r="AB71" s="334">
        <v>-166257.35</v>
      </c>
      <c r="AC71" s="334">
        <v>-166257</v>
      </c>
      <c r="AD71" s="219">
        <v>-102227</v>
      </c>
      <c r="AE71" s="334">
        <v>-102227</v>
      </c>
      <c r="AF71" s="262">
        <v>0</v>
      </c>
      <c r="AG71" s="388">
        <v>28987</v>
      </c>
      <c r="AH71" s="334">
        <v>38579</v>
      </c>
      <c r="AI71" s="334">
        <v>16989</v>
      </c>
      <c r="AJ71" s="334">
        <v>80689</v>
      </c>
      <c r="AK71" s="382" t="s">
        <v>363</v>
      </c>
      <c r="AL71" s="388">
        <v>104107</v>
      </c>
      <c r="AM71" s="334">
        <v>15935</v>
      </c>
      <c r="AN71" s="334">
        <v>37768</v>
      </c>
      <c r="AO71" s="334">
        <v>-252941</v>
      </c>
      <c r="AP71" s="334">
        <v>-233612</v>
      </c>
      <c r="AQ71" s="334">
        <v>-233612</v>
      </c>
      <c r="AR71" s="334">
        <v>-25122</v>
      </c>
      <c r="AS71" s="334">
        <v>-49431</v>
      </c>
      <c r="AT71" s="334">
        <v>-53321</v>
      </c>
    </row>
    <row r="72" spans="2:46">
      <c r="B72" s="298" t="s">
        <v>300</v>
      </c>
      <c r="C72" s="298"/>
      <c r="D72" s="298"/>
      <c r="E72" s="321" t="s">
        <v>221</v>
      </c>
      <c r="F72" s="343">
        <v>-110864.682</v>
      </c>
      <c r="G72" s="343">
        <v>-218049.51699999999</v>
      </c>
      <c r="H72" s="343">
        <v>-398501.80800000002</v>
      </c>
      <c r="I72" s="261">
        <v>0</v>
      </c>
      <c r="J72" s="219">
        <v>-557448.14899999998</v>
      </c>
      <c r="K72" s="219">
        <v>-83697.981</v>
      </c>
      <c r="L72" s="219">
        <v>-166019.36499999999</v>
      </c>
      <c r="M72" s="219">
        <v>-316885.67800000001</v>
      </c>
      <c r="N72" s="262">
        <v>0</v>
      </c>
      <c r="O72" s="219">
        <v>-464811.89399999997</v>
      </c>
      <c r="P72" s="219">
        <v>-87932.13</v>
      </c>
      <c r="Q72" s="219">
        <v>-168647.76</v>
      </c>
      <c r="R72" s="219">
        <v>-286337.21999999997</v>
      </c>
      <c r="S72" s="262">
        <v>0</v>
      </c>
      <c r="T72" s="334">
        <v>-464352.88099999999</v>
      </c>
      <c r="U72" s="219">
        <v>-86188.213000000003</v>
      </c>
      <c r="V72" s="219">
        <v>-221198.14300000001</v>
      </c>
      <c r="W72" s="219">
        <v>-310826.45799999998</v>
      </c>
      <c r="X72" s="262">
        <v>0</v>
      </c>
      <c r="Y72" s="334">
        <v>-430305</v>
      </c>
      <c r="Z72" s="219">
        <v>-123850</v>
      </c>
      <c r="AA72" s="334">
        <v>-123850</v>
      </c>
      <c r="AB72" s="334">
        <v>-210689.10911999998</v>
      </c>
      <c r="AC72" s="334">
        <v>-210689</v>
      </c>
      <c r="AD72" s="219">
        <v>-338280</v>
      </c>
      <c r="AE72" s="334">
        <v>-338280</v>
      </c>
      <c r="AF72" s="262">
        <v>0</v>
      </c>
      <c r="AG72" s="388">
        <v>-444193</v>
      </c>
      <c r="AH72" s="334">
        <v>-126789</v>
      </c>
      <c r="AI72" s="334">
        <v>-226925</v>
      </c>
      <c r="AJ72" s="334">
        <v>-292966</v>
      </c>
      <c r="AK72" s="382" t="s">
        <v>363</v>
      </c>
      <c r="AL72" s="388">
        <v>-396406</v>
      </c>
      <c r="AM72" s="334">
        <v>-81632</v>
      </c>
      <c r="AN72" s="334">
        <v>-153077</v>
      </c>
      <c r="AO72" s="334">
        <v>-269402</v>
      </c>
      <c r="AP72" s="334">
        <v>-409660</v>
      </c>
      <c r="AQ72" s="334">
        <v>-409660</v>
      </c>
      <c r="AR72" s="334">
        <v>-76312</v>
      </c>
      <c r="AS72" s="334">
        <v>-166392</v>
      </c>
      <c r="AT72" s="334">
        <v>-288429</v>
      </c>
    </row>
    <row r="73" spans="2:46">
      <c r="B73" s="298" t="s">
        <v>301</v>
      </c>
      <c r="C73" s="298"/>
      <c r="D73" s="298"/>
      <c r="E73" s="321" t="s">
        <v>221</v>
      </c>
      <c r="F73" s="343">
        <v>179.99299999999999</v>
      </c>
      <c r="G73" s="343">
        <v>1056.0129999999999</v>
      </c>
      <c r="H73" s="343">
        <v>1388.317</v>
      </c>
      <c r="I73" s="261">
        <v>0</v>
      </c>
      <c r="J73" s="219">
        <v>22350.51</v>
      </c>
      <c r="K73" s="219">
        <v>147.363</v>
      </c>
      <c r="L73" s="219">
        <v>301.35399999999998</v>
      </c>
      <c r="M73" s="219">
        <v>0</v>
      </c>
      <c r="N73" s="262">
        <v>0</v>
      </c>
      <c r="O73" s="219">
        <v>1379.771</v>
      </c>
      <c r="P73" s="219">
        <v>369.72199999999998</v>
      </c>
      <c r="Q73" s="219">
        <v>505.75400000000002</v>
      </c>
      <c r="R73" s="219">
        <v>690.875</v>
      </c>
      <c r="S73" s="262">
        <v>0</v>
      </c>
      <c r="T73" s="334">
        <v>1408.1980000000001</v>
      </c>
      <c r="U73" s="219">
        <v>1169.269</v>
      </c>
      <c r="V73" s="219">
        <v>3296.13</v>
      </c>
      <c r="W73" s="219">
        <v>8053.62</v>
      </c>
      <c r="X73" s="262">
        <v>0</v>
      </c>
      <c r="Y73" s="334">
        <v>8710.82</v>
      </c>
      <c r="Z73" s="219">
        <v>317</v>
      </c>
      <c r="AA73" s="343">
        <v>317</v>
      </c>
      <c r="AB73" s="343">
        <v>4962.4090999999999</v>
      </c>
      <c r="AC73" s="343">
        <v>4962</v>
      </c>
      <c r="AD73" s="219">
        <v>10182</v>
      </c>
      <c r="AE73" s="343">
        <v>10182</v>
      </c>
      <c r="AF73" s="262">
        <v>0</v>
      </c>
      <c r="AG73" s="388">
        <v>42776</v>
      </c>
      <c r="AH73" s="334">
        <v>6027</v>
      </c>
      <c r="AI73" s="334">
        <v>6151</v>
      </c>
      <c r="AJ73" s="334">
        <v>7461</v>
      </c>
      <c r="AK73" s="382" t="s">
        <v>363</v>
      </c>
      <c r="AL73" s="388">
        <v>50738</v>
      </c>
      <c r="AM73" s="334">
        <v>27508</v>
      </c>
      <c r="AN73" s="334">
        <v>68759</v>
      </c>
      <c r="AO73" s="334">
        <v>69776</v>
      </c>
      <c r="AP73" s="334">
        <v>71084</v>
      </c>
      <c r="AQ73" s="334">
        <v>71084</v>
      </c>
      <c r="AR73" s="334">
        <v>550</v>
      </c>
      <c r="AS73" s="334">
        <v>1382</v>
      </c>
      <c r="AT73" s="334">
        <v>1816</v>
      </c>
    </row>
    <row r="74" spans="2:46">
      <c r="B74" s="298" t="s">
        <v>118</v>
      </c>
      <c r="C74" s="298"/>
      <c r="D74" s="298"/>
      <c r="E74" s="321" t="s">
        <v>221</v>
      </c>
      <c r="F74" s="343">
        <v>313.39600000000002</v>
      </c>
      <c r="G74" s="328">
        <v>0</v>
      </c>
      <c r="H74" s="328">
        <v>0</v>
      </c>
      <c r="I74" s="261">
        <v>0</v>
      </c>
      <c r="J74" s="219">
        <v>0</v>
      </c>
      <c r="K74" s="219">
        <v>0</v>
      </c>
      <c r="L74" s="219">
        <v>0</v>
      </c>
      <c r="M74" s="219">
        <v>0</v>
      </c>
      <c r="N74" s="262">
        <v>0</v>
      </c>
      <c r="O74" s="219">
        <v>0</v>
      </c>
      <c r="P74" s="219">
        <v>0</v>
      </c>
      <c r="Q74" s="219">
        <v>0</v>
      </c>
      <c r="R74" s="219">
        <v>0</v>
      </c>
      <c r="S74" s="262">
        <v>0</v>
      </c>
      <c r="T74" s="219">
        <v>0</v>
      </c>
      <c r="U74" s="219">
        <v>0</v>
      </c>
      <c r="V74" s="219">
        <v>0</v>
      </c>
      <c r="W74" s="219">
        <v>0</v>
      </c>
      <c r="X74" s="262">
        <v>0</v>
      </c>
      <c r="Y74" s="219">
        <v>0</v>
      </c>
      <c r="Z74" s="219">
        <v>0</v>
      </c>
      <c r="AA74" s="328">
        <v>0</v>
      </c>
      <c r="AB74" s="328">
        <v>0</v>
      </c>
      <c r="AC74" s="328">
        <v>0</v>
      </c>
      <c r="AD74" s="219">
        <v>0</v>
      </c>
      <c r="AE74" s="219">
        <v>0</v>
      </c>
      <c r="AF74" s="262">
        <v>0</v>
      </c>
      <c r="AG74" s="391">
        <v>0</v>
      </c>
      <c r="AH74" s="328">
        <v>0</v>
      </c>
      <c r="AI74" s="328">
        <v>0</v>
      </c>
      <c r="AJ74" s="328">
        <v>0</v>
      </c>
      <c r="AK74" s="385" t="s">
        <v>363</v>
      </c>
      <c r="AL74" s="395">
        <v>0</v>
      </c>
      <c r="AM74" s="395">
        <v>0</v>
      </c>
      <c r="AN74" s="395">
        <v>0</v>
      </c>
      <c r="AO74" s="395">
        <v>0</v>
      </c>
      <c r="AP74" s="395">
        <v>0</v>
      </c>
      <c r="AQ74" s="395">
        <v>0</v>
      </c>
      <c r="AR74" s="395">
        <v>0</v>
      </c>
      <c r="AS74" s="395">
        <v>0</v>
      </c>
      <c r="AT74" s="395">
        <v>0</v>
      </c>
    </row>
    <row r="75" spans="2:46" s="298" customFormat="1">
      <c r="B75" s="298" t="s">
        <v>302</v>
      </c>
      <c r="E75" s="321" t="s">
        <v>221</v>
      </c>
      <c r="F75" s="328">
        <v>0</v>
      </c>
      <c r="G75" s="343">
        <v>313.39600000000002</v>
      </c>
      <c r="H75" s="343">
        <v>313.39600000000002</v>
      </c>
      <c r="I75" s="261">
        <v>0</v>
      </c>
      <c r="J75" s="219">
        <v>1372498.443</v>
      </c>
      <c r="K75" s="219">
        <v>0</v>
      </c>
      <c r="L75" s="219">
        <v>0</v>
      </c>
      <c r="M75" s="219">
        <v>873.84799999999996</v>
      </c>
      <c r="N75" s="262">
        <v>0</v>
      </c>
      <c r="O75" s="219">
        <v>0</v>
      </c>
      <c r="P75" s="219">
        <v>0</v>
      </c>
      <c r="Q75" s="219">
        <v>0</v>
      </c>
      <c r="R75" s="219">
        <v>0</v>
      </c>
      <c r="S75" s="262">
        <v>0</v>
      </c>
      <c r="T75" s="334">
        <v>9151.2610000000004</v>
      </c>
      <c r="U75" s="219">
        <v>0</v>
      </c>
      <c r="V75" s="219">
        <v>3494.3789999999999</v>
      </c>
      <c r="W75" s="219">
        <v>3494.3789999999999</v>
      </c>
      <c r="X75" s="262">
        <v>0</v>
      </c>
      <c r="Y75" s="334">
        <v>18111.599999999999</v>
      </c>
      <c r="Z75" s="219">
        <v>56760</v>
      </c>
      <c r="AA75" s="343">
        <v>56760</v>
      </c>
      <c r="AB75" s="343">
        <v>56760</v>
      </c>
      <c r="AC75" s="343">
        <v>56760</v>
      </c>
      <c r="AD75" s="219">
        <v>56760</v>
      </c>
      <c r="AE75" s="343">
        <v>56760</v>
      </c>
      <c r="AF75" s="262">
        <v>0</v>
      </c>
      <c r="AG75" s="388">
        <v>56760</v>
      </c>
      <c r="AH75" s="334">
        <v>8699</v>
      </c>
      <c r="AI75" s="334">
        <v>8699</v>
      </c>
      <c r="AJ75" s="334">
        <v>8699</v>
      </c>
      <c r="AK75" s="382" t="s">
        <v>363</v>
      </c>
      <c r="AL75" s="388">
        <v>8710</v>
      </c>
      <c r="AM75" s="395">
        <v>0</v>
      </c>
      <c r="AN75" s="395">
        <v>728</v>
      </c>
      <c r="AO75" s="395">
        <v>378</v>
      </c>
      <c r="AP75" s="395">
        <v>-375910</v>
      </c>
      <c r="AQ75" s="395">
        <v>-375910</v>
      </c>
      <c r="AR75" s="395">
        <v>0</v>
      </c>
      <c r="AS75" s="395">
        <v>0</v>
      </c>
      <c r="AT75" s="395">
        <v>0</v>
      </c>
    </row>
    <row r="76" spans="2:46">
      <c r="B76" s="298" t="s">
        <v>303</v>
      </c>
      <c r="C76" s="298"/>
      <c r="D76" s="298"/>
      <c r="E76" s="321" t="s">
        <v>221</v>
      </c>
      <c r="F76" s="328">
        <v>0</v>
      </c>
      <c r="G76" s="328">
        <v>0</v>
      </c>
      <c r="H76" s="328">
        <v>0</v>
      </c>
      <c r="I76" s="261">
        <v>0</v>
      </c>
      <c r="J76" s="219">
        <v>0</v>
      </c>
      <c r="K76" s="219">
        <v>0</v>
      </c>
      <c r="L76" s="219">
        <v>0</v>
      </c>
      <c r="M76" s="219">
        <v>0</v>
      </c>
      <c r="N76" s="262">
        <v>0</v>
      </c>
      <c r="O76" s="219">
        <v>0</v>
      </c>
      <c r="P76" s="219">
        <v>0</v>
      </c>
      <c r="Q76" s="219">
        <v>180.678</v>
      </c>
      <c r="R76" s="219">
        <v>180.678</v>
      </c>
      <c r="S76" s="262">
        <v>0</v>
      </c>
      <c r="T76" s="334">
        <v>180.678</v>
      </c>
      <c r="U76" s="219">
        <v>0</v>
      </c>
      <c r="V76" s="219">
        <v>0</v>
      </c>
      <c r="W76" s="219">
        <v>14472.921</v>
      </c>
      <c r="X76" s="262">
        <v>0</v>
      </c>
      <c r="Y76" s="328">
        <v>0</v>
      </c>
      <c r="Z76" s="219">
        <v>0</v>
      </c>
      <c r="AA76" s="328">
        <v>0</v>
      </c>
      <c r="AB76" s="328">
        <v>0</v>
      </c>
      <c r="AC76" s="328">
        <v>0</v>
      </c>
      <c r="AD76" s="219">
        <v>0</v>
      </c>
      <c r="AE76" s="219">
        <v>0</v>
      </c>
      <c r="AF76" s="262">
        <v>0</v>
      </c>
      <c r="AG76" s="391">
        <v>0</v>
      </c>
      <c r="AH76" s="328">
        <v>0</v>
      </c>
      <c r="AI76" s="328">
        <v>0</v>
      </c>
      <c r="AJ76" s="328">
        <v>0</v>
      </c>
      <c r="AK76" s="385" t="s">
        <v>363</v>
      </c>
      <c r="AL76" s="395">
        <v>0</v>
      </c>
      <c r="AM76" s="395">
        <v>0</v>
      </c>
      <c r="AN76" s="395">
        <v>0</v>
      </c>
      <c r="AO76" s="395">
        <v>0</v>
      </c>
      <c r="AP76" s="395">
        <v>0</v>
      </c>
      <c r="AQ76" s="395">
        <v>0</v>
      </c>
      <c r="AR76" s="395">
        <v>0</v>
      </c>
      <c r="AS76" s="395">
        <v>0</v>
      </c>
      <c r="AT76" s="395">
        <v>0</v>
      </c>
    </row>
    <row r="77" spans="2:46">
      <c r="B77" s="386" t="s">
        <v>304</v>
      </c>
      <c r="C77" s="298"/>
      <c r="D77" s="298"/>
      <c r="E77" s="321" t="s">
        <v>221</v>
      </c>
      <c r="F77" s="328">
        <v>0</v>
      </c>
      <c r="G77" s="343">
        <v>-925.09799999999996</v>
      </c>
      <c r="H77" s="343">
        <v>-925.09799999999996</v>
      </c>
      <c r="I77" s="261">
        <v>0</v>
      </c>
      <c r="J77" s="219">
        <v>-41435.040999999997</v>
      </c>
      <c r="K77" s="219">
        <v>-26666.217000000001</v>
      </c>
      <c r="L77" s="219">
        <v>-54662.631000000001</v>
      </c>
      <c r="M77" s="219">
        <v>-89058.017000000007</v>
      </c>
      <c r="N77" s="262">
        <v>0</v>
      </c>
      <c r="O77" s="219">
        <v>-160057.18900000001</v>
      </c>
      <c r="P77" s="219">
        <v>-2.625</v>
      </c>
      <c r="Q77" s="219">
        <v>-2.625</v>
      </c>
      <c r="R77" s="219">
        <v>-2.625</v>
      </c>
      <c r="S77" s="262">
        <v>0</v>
      </c>
      <c r="T77" s="334">
        <v>-2.625</v>
      </c>
      <c r="U77" s="219">
        <v>-0.111</v>
      </c>
      <c r="V77" s="219">
        <v>-0.111</v>
      </c>
      <c r="W77" s="219">
        <v>-1467.3610000000001</v>
      </c>
      <c r="X77" s="262">
        <v>0</v>
      </c>
      <c r="Y77" s="334">
        <v>-1467.3610000000001</v>
      </c>
      <c r="Z77" s="219">
        <v>0</v>
      </c>
      <c r="AA77" s="328">
        <v>0</v>
      </c>
      <c r="AB77" s="328">
        <v>0</v>
      </c>
      <c r="AC77" s="328">
        <v>0</v>
      </c>
      <c r="AD77" s="219">
        <v>-789</v>
      </c>
      <c r="AE77" s="219">
        <v>-789</v>
      </c>
      <c r="AF77" s="262">
        <v>0</v>
      </c>
      <c r="AG77" s="388">
        <v>-889</v>
      </c>
      <c r="AH77" s="328">
        <v>0</v>
      </c>
      <c r="AI77" s="334">
        <v>-5789</v>
      </c>
      <c r="AJ77" s="334">
        <v>-6444</v>
      </c>
      <c r="AK77" s="385" t="s">
        <v>363</v>
      </c>
      <c r="AL77" s="388">
        <v>-6586</v>
      </c>
      <c r="AM77" s="388">
        <v>-1716</v>
      </c>
      <c r="AN77" s="388">
        <v>-1926</v>
      </c>
      <c r="AO77" s="388">
        <v>-1926</v>
      </c>
      <c r="AP77" s="388">
        <v>-1926</v>
      </c>
      <c r="AQ77" s="388">
        <v>-1926</v>
      </c>
      <c r="AR77" s="388">
        <v>-67</v>
      </c>
      <c r="AS77" s="388">
        <v>-67</v>
      </c>
      <c r="AT77" s="334">
        <v>-67</v>
      </c>
    </row>
    <row r="78" spans="2:46">
      <c r="B78" s="298" t="s">
        <v>305</v>
      </c>
      <c r="C78" s="298"/>
      <c r="D78" s="298"/>
      <c r="E78" s="321" t="s">
        <v>221</v>
      </c>
      <c r="F78" s="328">
        <v>0</v>
      </c>
      <c r="G78" s="328">
        <v>0</v>
      </c>
      <c r="H78" s="328">
        <v>0</v>
      </c>
      <c r="I78" s="261">
        <v>0</v>
      </c>
      <c r="J78" s="219">
        <v>0</v>
      </c>
      <c r="K78" s="219">
        <v>0</v>
      </c>
      <c r="L78" s="219">
        <v>0</v>
      </c>
      <c r="M78" s="219">
        <v>0</v>
      </c>
      <c r="N78" s="262">
        <v>0</v>
      </c>
      <c r="O78" s="219">
        <v>0</v>
      </c>
      <c r="P78" s="219">
        <v>0</v>
      </c>
      <c r="Q78" s="219">
        <v>0</v>
      </c>
      <c r="R78" s="219">
        <v>0</v>
      </c>
      <c r="S78" s="262">
        <v>0</v>
      </c>
      <c r="T78" s="334">
        <v>-332.40100000000001</v>
      </c>
      <c r="U78" s="219">
        <v>12.443</v>
      </c>
      <c r="V78" s="219">
        <v>93.950999999999993</v>
      </c>
      <c r="W78" s="219">
        <v>172.053</v>
      </c>
      <c r="X78" s="262">
        <v>0</v>
      </c>
      <c r="Y78" s="334">
        <v>243.94200000000001</v>
      </c>
      <c r="Z78" s="219">
        <v>85.156999999999996</v>
      </c>
      <c r="AA78" s="343">
        <v>85.156999999999996</v>
      </c>
      <c r="AB78" s="343">
        <v>168.398</v>
      </c>
      <c r="AC78" s="343">
        <v>0</v>
      </c>
      <c r="AD78" s="219">
        <v>0</v>
      </c>
      <c r="AE78" s="219">
        <v>0</v>
      </c>
      <c r="AF78" s="262">
        <v>0</v>
      </c>
      <c r="AG78" s="388">
        <v>454</v>
      </c>
      <c r="AH78" s="334">
        <v>-820</v>
      </c>
      <c r="AI78" s="334">
        <v>-820</v>
      </c>
      <c r="AJ78" s="334">
        <v>-335</v>
      </c>
      <c r="AK78" s="385" t="s">
        <v>363</v>
      </c>
      <c r="AL78" s="388">
        <v>-292</v>
      </c>
      <c r="AM78" s="334">
        <v>-305</v>
      </c>
      <c r="AN78" s="395">
        <v>0</v>
      </c>
      <c r="AO78" s="395">
        <v>-195</v>
      </c>
      <c r="AP78" s="395">
        <v>0</v>
      </c>
      <c r="AQ78" s="395">
        <v>0</v>
      </c>
      <c r="AR78" s="395">
        <v>0</v>
      </c>
      <c r="AS78" s="395">
        <v>0</v>
      </c>
      <c r="AT78" s="395">
        <v>0</v>
      </c>
    </row>
    <row r="79" spans="2:46">
      <c r="B79" s="298" t="s">
        <v>119</v>
      </c>
      <c r="C79" s="298"/>
      <c r="D79" s="298"/>
      <c r="E79" s="321" t="s">
        <v>221</v>
      </c>
      <c r="F79" s="328">
        <v>0</v>
      </c>
      <c r="G79" s="328">
        <v>0</v>
      </c>
      <c r="H79" s="328">
        <v>0</v>
      </c>
      <c r="I79" s="261">
        <v>0</v>
      </c>
      <c r="J79" s="219">
        <v>0</v>
      </c>
      <c r="K79" s="219">
        <v>0</v>
      </c>
      <c r="L79" s="219">
        <v>0</v>
      </c>
      <c r="M79" s="219">
        <v>0</v>
      </c>
      <c r="N79" s="262">
        <v>0</v>
      </c>
      <c r="O79" s="219">
        <v>0</v>
      </c>
      <c r="P79" s="219">
        <v>0</v>
      </c>
      <c r="Q79" s="219">
        <v>0</v>
      </c>
      <c r="R79" s="219">
        <v>0</v>
      </c>
      <c r="S79" s="262">
        <v>0</v>
      </c>
      <c r="T79" s="219">
        <v>0</v>
      </c>
      <c r="U79" s="219">
        <v>0</v>
      </c>
      <c r="V79" s="219">
        <v>0</v>
      </c>
      <c r="W79" s="219">
        <v>0</v>
      </c>
      <c r="X79" s="262">
        <v>0</v>
      </c>
      <c r="Y79" s="219">
        <v>0</v>
      </c>
      <c r="Z79" s="219">
        <v>0</v>
      </c>
      <c r="AA79" s="328">
        <v>0</v>
      </c>
      <c r="AB79" s="328">
        <v>0</v>
      </c>
      <c r="AC79" s="328">
        <v>0</v>
      </c>
      <c r="AD79" s="219">
        <v>0</v>
      </c>
      <c r="AE79" s="219">
        <v>0</v>
      </c>
      <c r="AF79" s="262">
        <v>0</v>
      </c>
      <c r="AG79" s="391">
        <v>0</v>
      </c>
      <c r="AH79" s="328">
        <v>0</v>
      </c>
      <c r="AI79" s="328">
        <v>0</v>
      </c>
      <c r="AJ79" s="328">
        <v>0</v>
      </c>
      <c r="AK79" s="385" t="s">
        <v>363</v>
      </c>
      <c r="AL79" s="395">
        <v>0</v>
      </c>
      <c r="AM79" s="395">
        <v>0</v>
      </c>
      <c r="AN79" s="395">
        <v>0</v>
      </c>
      <c r="AO79" s="395">
        <v>0</v>
      </c>
      <c r="AP79" s="395">
        <v>0</v>
      </c>
      <c r="AQ79" s="395">
        <v>0</v>
      </c>
      <c r="AR79" s="395">
        <v>0</v>
      </c>
      <c r="AS79" s="395">
        <v>0</v>
      </c>
      <c r="AT79" s="395">
        <v>0</v>
      </c>
    </row>
    <row r="80" spans="2:46">
      <c r="B80" s="298" t="s">
        <v>306</v>
      </c>
      <c r="C80" s="298"/>
      <c r="D80" s="298"/>
      <c r="E80" s="321" t="s">
        <v>221</v>
      </c>
      <c r="F80" s="328">
        <v>0</v>
      </c>
      <c r="G80" s="328">
        <v>0</v>
      </c>
      <c r="H80" s="328">
        <v>0</v>
      </c>
      <c r="I80" s="261">
        <v>0</v>
      </c>
      <c r="J80" s="219">
        <v>0</v>
      </c>
      <c r="K80" s="219">
        <v>0</v>
      </c>
      <c r="L80" s="219">
        <v>0</v>
      </c>
      <c r="M80" s="219">
        <v>0</v>
      </c>
      <c r="N80" s="262">
        <v>0</v>
      </c>
      <c r="O80" s="219">
        <v>0</v>
      </c>
      <c r="P80" s="219">
        <v>0</v>
      </c>
      <c r="Q80" s="219">
        <v>0</v>
      </c>
      <c r="R80" s="219">
        <v>0</v>
      </c>
      <c r="S80" s="262">
        <v>0</v>
      </c>
      <c r="T80" s="328">
        <v>0</v>
      </c>
      <c r="U80" s="219">
        <v>0</v>
      </c>
      <c r="V80" s="219">
        <v>0</v>
      </c>
      <c r="W80" s="219">
        <v>0</v>
      </c>
      <c r="X80" s="262">
        <v>0</v>
      </c>
      <c r="Y80" s="334">
        <v>2000</v>
      </c>
      <c r="Z80" s="219">
        <v>0</v>
      </c>
      <c r="AA80" s="328">
        <v>0</v>
      </c>
      <c r="AB80" s="328">
        <v>0</v>
      </c>
      <c r="AC80" s="328">
        <v>0</v>
      </c>
      <c r="AD80" s="219">
        <v>0</v>
      </c>
      <c r="AE80" s="219">
        <v>0</v>
      </c>
      <c r="AF80" s="262">
        <v>0</v>
      </c>
      <c r="AG80" s="391">
        <v>0</v>
      </c>
      <c r="AH80" s="328">
        <v>0</v>
      </c>
      <c r="AI80" s="328">
        <v>0</v>
      </c>
      <c r="AJ80" s="328">
        <v>0</v>
      </c>
      <c r="AK80" s="385" t="s">
        <v>363</v>
      </c>
      <c r="AL80" s="390">
        <v>5966</v>
      </c>
      <c r="AM80" s="395">
        <v>0</v>
      </c>
      <c r="AN80" s="395">
        <v>0</v>
      </c>
      <c r="AO80" s="395">
        <v>5115</v>
      </c>
      <c r="AP80" s="395">
        <v>17169</v>
      </c>
      <c r="AQ80" s="395">
        <v>17169</v>
      </c>
      <c r="AR80" s="395">
        <v>0</v>
      </c>
      <c r="AS80" s="395">
        <v>0</v>
      </c>
      <c r="AT80" s="395">
        <v>0</v>
      </c>
    </row>
    <row r="81" spans="2:46">
      <c r="B81" s="298" t="s">
        <v>307</v>
      </c>
      <c r="C81" s="298"/>
      <c r="D81" s="298"/>
      <c r="E81" s="321" t="s">
        <v>221</v>
      </c>
      <c r="F81" s="343">
        <v>-17330.508999999998</v>
      </c>
      <c r="G81" s="343">
        <v>-15685.179</v>
      </c>
      <c r="H81" s="343">
        <v>-24852.326000000001</v>
      </c>
      <c r="I81" s="261">
        <v>0</v>
      </c>
      <c r="J81" s="219">
        <v>-58939.788999999997</v>
      </c>
      <c r="K81" s="219">
        <v>-37893.928999999996</v>
      </c>
      <c r="L81" s="219">
        <v>-62480.252999999997</v>
      </c>
      <c r="M81" s="219">
        <v>0</v>
      </c>
      <c r="N81" s="262">
        <v>0</v>
      </c>
      <c r="O81" s="219">
        <v>-222725.04</v>
      </c>
      <c r="P81" s="219">
        <v>-4898.2079999999996</v>
      </c>
      <c r="Q81" s="219">
        <v>-24733.949000000001</v>
      </c>
      <c r="R81" s="219">
        <v>-164377.69699999999</v>
      </c>
      <c r="S81" s="262">
        <v>0</v>
      </c>
      <c r="T81" s="334">
        <v>-184707.89</v>
      </c>
      <c r="U81" s="219">
        <v>-5905.9110000000001</v>
      </c>
      <c r="V81" s="219">
        <v>-35451.457000000002</v>
      </c>
      <c r="W81" s="219">
        <v>-50829.294000000002</v>
      </c>
      <c r="X81" s="262">
        <v>0</v>
      </c>
      <c r="Y81" s="334">
        <v>-64716.059000000001</v>
      </c>
      <c r="Z81" s="219">
        <v>-14482.32</v>
      </c>
      <c r="AA81" s="334">
        <v>-14482.32</v>
      </c>
      <c r="AB81" s="334">
        <v>-28024.429</v>
      </c>
      <c r="AC81" s="334">
        <v>-28024</v>
      </c>
      <c r="AD81" s="219">
        <v>-43501</v>
      </c>
      <c r="AE81" s="334">
        <v>-43501</v>
      </c>
      <c r="AF81" s="262">
        <v>0</v>
      </c>
      <c r="AG81" s="388">
        <v>-56516</v>
      </c>
      <c r="AH81" s="334">
        <v>-14441</v>
      </c>
      <c r="AI81" s="334">
        <v>-27036</v>
      </c>
      <c r="AJ81" s="334">
        <v>-34590</v>
      </c>
      <c r="AK81" s="382" t="s">
        <v>363</v>
      </c>
      <c r="AL81" s="388">
        <v>-57485</v>
      </c>
      <c r="AM81" s="334">
        <v>-6639</v>
      </c>
      <c r="AN81" s="334">
        <v>-24268</v>
      </c>
      <c r="AO81" s="334">
        <v>-30962</v>
      </c>
      <c r="AP81" s="334">
        <v>-73274</v>
      </c>
      <c r="AQ81" s="334">
        <v>-73274</v>
      </c>
      <c r="AR81" s="334">
        <v>-470</v>
      </c>
      <c r="AS81" s="334">
        <v>-33156</v>
      </c>
      <c r="AT81" s="334">
        <v>-39402</v>
      </c>
    </row>
    <row r="82" spans="2:46">
      <c r="B82" s="298" t="s">
        <v>381</v>
      </c>
      <c r="C82" s="298"/>
      <c r="D82" s="298"/>
      <c r="E82" s="321" t="s">
        <v>221</v>
      </c>
      <c r="F82" s="343"/>
      <c r="G82" s="343"/>
      <c r="H82" s="343"/>
      <c r="I82" s="261"/>
      <c r="J82" s="219">
        <v>0</v>
      </c>
      <c r="K82" s="219">
        <v>0</v>
      </c>
      <c r="L82" s="219">
        <v>0</v>
      </c>
      <c r="M82" s="219">
        <v>0</v>
      </c>
      <c r="N82" s="219">
        <v>0</v>
      </c>
      <c r="O82" s="219">
        <v>0</v>
      </c>
      <c r="P82" s="219">
        <v>0</v>
      </c>
      <c r="Q82" s="219">
        <v>0</v>
      </c>
      <c r="R82" s="219">
        <v>0</v>
      </c>
      <c r="S82" s="219">
        <v>0</v>
      </c>
      <c r="T82" s="219">
        <v>0</v>
      </c>
      <c r="U82" s="219">
        <v>0</v>
      </c>
      <c r="V82" s="219">
        <v>0</v>
      </c>
      <c r="W82" s="219">
        <v>0</v>
      </c>
      <c r="X82" s="219">
        <v>0</v>
      </c>
      <c r="Y82" s="219">
        <v>0</v>
      </c>
      <c r="Z82" s="219">
        <v>0</v>
      </c>
      <c r="AA82" s="219">
        <v>0</v>
      </c>
      <c r="AB82" s="219">
        <v>0</v>
      </c>
      <c r="AC82" s="219">
        <v>0</v>
      </c>
      <c r="AD82" s="219">
        <v>0</v>
      </c>
      <c r="AE82" s="219">
        <v>0</v>
      </c>
      <c r="AF82" s="219">
        <v>0</v>
      </c>
      <c r="AG82" s="219">
        <v>0</v>
      </c>
      <c r="AH82" s="219">
        <v>0</v>
      </c>
      <c r="AI82" s="219">
        <v>0</v>
      </c>
      <c r="AJ82" s="219">
        <v>0</v>
      </c>
      <c r="AK82" s="219">
        <v>0</v>
      </c>
      <c r="AL82" s="219">
        <v>0</v>
      </c>
      <c r="AM82" s="219">
        <v>0</v>
      </c>
      <c r="AN82" s="334">
        <v>-32799</v>
      </c>
      <c r="AO82" s="334">
        <v>-32799</v>
      </c>
      <c r="AP82" s="395">
        <v>0</v>
      </c>
      <c r="AQ82" s="395">
        <v>0</v>
      </c>
      <c r="AR82" s="395">
        <v>0</v>
      </c>
      <c r="AS82" s="395">
        <v>0</v>
      </c>
      <c r="AT82" s="395">
        <v>0</v>
      </c>
    </row>
    <row r="83" spans="2:46">
      <c r="B83" s="298" t="s">
        <v>308</v>
      </c>
      <c r="C83" s="298"/>
      <c r="D83" s="298"/>
      <c r="E83" s="321" t="s">
        <v>221</v>
      </c>
      <c r="F83" s="328">
        <v>0</v>
      </c>
      <c r="G83" s="328">
        <v>0</v>
      </c>
      <c r="H83" s="328">
        <v>0</v>
      </c>
      <c r="I83" s="261">
        <v>0</v>
      </c>
      <c r="J83" s="219">
        <v>0</v>
      </c>
      <c r="K83" s="219">
        <v>0</v>
      </c>
      <c r="L83" s="219">
        <v>0</v>
      </c>
      <c r="M83" s="219">
        <v>-101082.947</v>
      </c>
      <c r="N83" s="262">
        <v>0</v>
      </c>
      <c r="O83" s="219">
        <v>125002.452</v>
      </c>
      <c r="P83" s="219">
        <v>0</v>
      </c>
      <c r="Q83" s="219">
        <v>440.84199999999998</v>
      </c>
      <c r="R83" s="219">
        <v>336.92500000000001</v>
      </c>
      <c r="S83" s="262">
        <v>0</v>
      </c>
      <c r="T83" s="334">
        <v>455</v>
      </c>
      <c r="U83" s="219">
        <v>0.126</v>
      </c>
      <c r="V83" s="219">
        <v>14159.22</v>
      </c>
      <c r="W83" s="219">
        <v>30409.11</v>
      </c>
      <c r="X83" s="262">
        <v>0</v>
      </c>
      <c r="Y83" s="334">
        <v>40983.976000000002</v>
      </c>
      <c r="Z83" s="219">
        <v>0.125</v>
      </c>
      <c r="AA83" s="328">
        <v>0</v>
      </c>
      <c r="AB83" s="328">
        <v>10934</v>
      </c>
      <c r="AC83" s="328">
        <v>10934</v>
      </c>
      <c r="AD83" s="219">
        <v>16447</v>
      </c>
      <c r="AE83" s="328">
        <v>16447</v>
      </c>
      <c r="AF83" s="262">
        <v>0</v>
      </c>
      <c r="AG83" s="388">
        <v>47656</v>
      </c>
      <c r="AH83" s="328">
        <v>0</v>
      </c>
      <c r="AI83" s="334">
        <v>12314</v>
      </c>
      <c r="AJ83" s="334">
        <v>12314</v>
      </c>
      <c r="AK83" s="382" t="s">
        <v>363</v>
      </c>
      <c r="AL83" s="388">
        <v>72721</v>
      </c>
      <c r="AM83" s="395">
        <v>0</v>
      </c>
      <c r="AN83" s="395">
        <v>12282</v>
      </c>
      <c r="AO83" s="395">
        <v>12282</v>
      </c>
      <c r="AP83" s="395">
        <v>24438</v>
      </c>
      <c r="AQ83" s="395">
        <v>24438</v>
      </c>
      <c r="AR83" s="395">
        <v>0</v>
      </c>
      <c r="AS83" s="395">
        <v>12958</v>
      </c>
      <c r="AT83" s="334">
        <v>12958</v>
      </c>
    </row>
    <row r="84" spans="2:46">
      <c r="B84" s="298" t="s">
        <v>355</v>
      </c>
      <c r="C84" s="298"/>
      <c r="D84" s="298"/>
      <c r="E84" s="321" t="s">
        <v>221</v>
      </c>
      <c r="F84" s="328"/>
      <c r="G84" s="328"/>
      <c r="H84" s="328"/>
      <c r="I84" s="261"/>
      <c r="J84" s="219"/>
      <c r="K84" s="219"/>
      <c r="L84" s="219"/>
      <c r="M84" s="219"/>
      <c r="N84" s="262"/>
      <c r="O84" s="219"/>
      <c r="P84" s="219"/>
      <c r="Q84" s="219"/>
      <c r="R84" s="219"/>
      <c r="S84" s="262"/>
      <c r="T84" s="334"/>
      <c r="U84" s="219"/>
      <c r="V84" s="219"/>
      <c r="W84" s="219"/>
      <c r="X84" s="262"/>
      <c r="Y84" s="334"/>
      <c r="Z84" s="219"/>
      <c r="AA84" s="328"/>
      <c r="AB84" s="328"/>
      <c r="AC84" s="328"/>
      <c r="AD84" s="219"/>
      <c r="AE84" s="219">
        <v>0</v>
      </c>
      <c r="AF84" s="219">
        <v>0</v>
      </c>
      <c r="AG84" s="391">
        <v>0</v>
      </c>
      <c r="AH84" s="328"/>
      <c r="AI84" s="334"/>
      <c r="AJ84" s="334">
        <v>1404</v>
      </c>
      <c r="AK84" s="382" t="s">
        <v>363</v>
      </c>
      <c r="AL84" s="390">
        <v>1404</v>
      </c>
      <c r="AM84" s="328">
        <v>9</v>
      </c>
      <c r="AN84" s="395">
        <v>0</v>
      </c>
      <c r="AO84" s="395"/>
      <c r="AP84" s="362">
        <v>10528</v>
      </c>
      <c r="AQ84" s="362">
        <v>10528</v>
      </c>
      <c r="AR84" s="395">
        <v>0</v>
      </c>
      <c r="AS84" s="395">
        <v>0</v>
      </c>
      <c r="AT84" s="395">
        <v>0</v>
      </c>
    </row>
    <row r="85" spans="2:46">
      <c r="B85" s="298" t="s">
        <v>309</v>
      </c>
      <c r="C85" s="298"/>
      <c r="D85" s="298"/>
      <c r="E85" s="321" t="s">
        <v>221</v>
      </c>
      <c r="F85" s="328">
        <v>0</v>
      </c>
      <c r="G85" s="328">
        <v>0</v>
      </c>
      <c r="H85" s="328">
        <v>0</v>
      </c>
      <c r="I85" s="261">
        <v>0</v>
      </c>
      <c r="J85" s="219">
        <v>0</v>
      </c>
      <c r="K85" s="219">
        <v>0</v>
      </c>
      <c r="L85" s="219">
        <v>0</v>
      </c>
      <c r="M85" s="219">
        <v>1672.268</v>
      </c>
      <c r="N85" s="262">
        <v>0</v>
      </c>
      <c r="O85" s="219">
        <v>1672.268</v>
      </c>
      <c r="P85" s="219">
        <v>0</v>
      </c>
      <c r="Q85" s="219">
        <v>489.96</v>
      </c>
      <c r="R85" s="219">
        <v>1714.856</v>
      </c>
      <c r="S85" s="262">
        <v>0</v>
      </c>
      <c r="T85" s="334">
        <v>1714.856</v>
      </c>
      <c r="U85" s="219">
        <v>0</v>
      </c>
      <c r="V85" s="219">
        <v>0</v>
      </c>
      <c r="W85" s="219">
        <v>0</v>
      </c>
      <c r="X85" s="262">
        <v>0</v>
      </c>
      <c r="Y85" s="334">
        <v>93072.267999999996</v>
      </c>
      <c r="Z85" s="219">
        <v>0</v>
      </c>
      <c r="AA85" s="328">
        <v>0</v>
      </c>
      <c r="AB85" s="328">
        <v>0</v>
      </c>
      <c r="AC85" s="328">
        <v>0</v>
      </c>
      <c r="AD85" s="219">
        <v>0</v>
      </c>
      <c r="AE85" s="262">
        <v>0</v>
      </c>
      <c r="AF85" s="262">
        <v>0</v>
      </c>
      <c r="AG85" s="391">
        <v>0</v>
      </c>
      <c r="AH85" s="328">
        <v>0</v>
      </c>
      <c r="AI85" s="328">
        <v>0</v>
      </c>
      <c r="AJ85" s="328">
        <v>0</v>
      </c>
      <c r="AK85" s="385" t="s">
        <v>363</v>
      </c>
      <c r="AL85" s="395">
        <v>0</v>
      </c>
      <c r="AM85" s="395">
        <v>0</v>
      </c>
      <c r="AN85" s="395">
        <v>0</v>
      </c>
      <c r="AO85" s="395">
        <v>0</v>
      </c>
      <c r="AP85" s="395">
        <v>0</v>
      </c>
      <c r="AQ85" s="395">
        <v>0</v>
      </c>
      <c r="AR85" s="395">
        <v>0</v>
      </c>
      <c r="AS85" s="395">
        <v>0</v>
      </c>
      <c r="AT85" s="395">
        <v>0</v>
      </c>
    </row>
    <row r="86" spans="2:46">
      <c r="B86" s="298" t="s">
        <v>310</v>
      </c>
      <c r="C86" s="298"/>
      <c r="D86" s="298"/>
      <c r="E86" s="321" t="s">
        <v>221</v>
      </c>
      <c r="F86" s="328">
        <v>0</v>
      </c>
      <c r="G86" s="328">
        <v>0</v>
      </c>
      <c r="H86" s="328">
        <v>0</v>
      </c>
      <c r="I86" s="261">
        <v>0</v>
      </c>
      <c r="J86" s="219">
        <v>0</v>
      </c>
      <c r="K86" s="219">
        <v>0</v>
      </c>
      <c r="L86" s="219">
        <v>0</v>
      </c>
      <c r="M86" s="219">
        <v>0</v>
      </c>
      <c r="N86" s="262">
        <v>0</v>
      </c>
      <c r="O86" s="219">
        <v>6889.4309999999996</v>
      </c>
      <c r="P86" s="219">
        <v>51.569000000000003</v>
      </c>
      <c r="Q86" s="219">
        <v>0</v>
      </c>
      <c r="R86" s="219">
        <v>117.358</v>
      </c>
      <c r="S86" s="262">
        <v>0</v>
      </c>
      <c r="T86" s="219">
        <v>0</v>
      </c>
      <c r="U86" s="219">
        <v>0</v>
      </c>
      <c r="V86" s="219">
        <v>0</v>
      </c>
      <c r="W86" s="219">
        <v>24113.396000000001</v>
      </c>
      <c r="X86" s="262">
        <v>0</v>
      </c>
      <c r="Y86" s="334">
        <v>29174.223000000002</v>
      </c>
      <c r="Z86" s="219">
        <v>0</v>
      </c>
      <c r="AA86" s="328">
        <v>0</v>
      </c>
      <c r="AB86" s="328">
        <v>0</v>
      </c>
      <c r="AC86" s="328">
        <v>168</v>
      </c>
      <c r="AD86" s="219">
        <v>318</v>
      </c>
      <c r="AE86" s="328">
        <v>318</v>
      </c>
      <c r="AF86" s="262">
        <v>0</v>
      </c>
      <c r="AG86" s="388">
        <v>5403</v>
      </c>
      <c r="AH86" s="334">
        <v>4844</v>
      </c>
      <c r="AI86" s="334">
        <v>4844</v>
      </c>
      <c r="AJ86" s="334">
        <v>11684</v>
      </c>
      <c r="AK86" s="382" t="s">
        <v>363</v>
      </c>
      <c r="AL86" s="388">
        <v>11512</v>
      </c>
      <c r="AM86" s="395">
        <v>0</v>
      </c>
      <c r="AN86" s="395">
        <v>0</v>
      </c>
      <c r="AO86" s="395">
        <v>0</v>
      </c>
      <c r="AP86" s="395">
        <v>0</v>
      </c>
      <c r="AQ86" s="395">
        <v>0</v>
      </c>
      <c r="AR86" s="395">
        <v>0</v>
      </c>
      <c r="AS86" s="395">
        <v>0</v>
      </c>
      <c r="AT86" s="395">
        <v>0</v>
      </c>
    </row>
    <row r="87" spans="2:46">
      <c r="B87" s="298" t="s">
        <v>201</v>
      </c>
      <c r="C87" s="298"/>
      <c r="D87" s="298"/>
      <c r="E87" s="321" t="s">
        <v>221</v>
      </c>
      <c r="F87" s="328">
        <v>0</v>
      </c>
      <c r="G87" s="328">
        <v>0</v>
      </c>
      <c r="H87" s="328">
        <v>0</v>
      </c>
      <c r="I87" s="261">
        <v>0</v>
      </c>
      <c r="J87" s="219">
        <v>0</v>
      </c>
      <c r="K87" s="219">
        <v>0</v>
      </c>
      <c r="L87" s="219">
        <v>0</v>
      </c>
      <c r="M87" s="219">
        <v>0</v>
      </c>
      <c r="N87" s="262">
        <v>0</v>
      </c>
      <c r="O87" s="219">
        <v>0</v>
      </c>
      <c r="P87" s="219">
        <v>0</v>
      </c>
      <c r="Q87" s="219">
        <v>0</v>
      </c>
      <c r="R87" s="219">
        <v>0</v>
      </c>
      <c r="S87" s="262">
        <v>0</v>
      </c>
      <c r="T87" s="219">
        <v>0</v>
      </c>
      <c r="U87" s="219">
        <v>0</v>
      </c>
      <c r="V87" s="219">
        <v>2000</v>
      </c>
      <c r="W87" s="219">
        <v>2000</v>
      </c>
      <c r="X87" s="262">
        <v>0</v>
      </c>
      <c r="Y87" s="219">
        <v>0</v>
      </c>
      <c r="Z87" s="219">
        <v>0</v>
      </c>
      <c r="AA87" s="328">
        <v>0</v>
      </c>
      <c r="AB87" s="328">
        <v>0</v>
      </c>
      <c r="AC87" s="328">
        <v>0</v>
      </c>
      <c r="AD87" s="219">
        <v>0</v>
      </c>
      <c r="AE87" s="262">
        <v>0</v>
      </c>
      <c r="AF87" s="262">
        <v>0</v>
      </c>
      <c r="AG87" s="391">
        <v>0</v>
      </c>
      <c r="AH87" s="328">
        <v>0</v>
      </c>
      <c r="AI87" s="328">
        <v>0</v>
      </c>
      <c r="AJ87" s="328">
        <v>0</v>
      </c>
      <c r="AK87" s="385" t="s">
        <v>363</v>
      </c>
      <c r="AL87" s="395">
        <v>0</v>
      </c>
      <c r="AM87" s="395">
        <v>0</v>
      </c>
      <c r="AN87" s="395">
        <v>0</v>
      </c>
      <c r="AO87" s="395">
        <v>0</v>
      </c>
      <c r="AP87" s="395">
        <v>0</v>
      </c>
      <c r="AQ87" s="395">
        <v>0</v>
      </c>
      <c r="AR87" s="395">
        <v>0</v>
      </c>
      <c r="AS87" s="395">
        <v>0</v>
      </c>
      <c r="AT87" s="395">
        <v>0</v>
      </c>
    </row>
    <row r="88" spans="2:46">
      <c r="B88" s="298" t="s">
        <v>392</v>
      </c>
      <c r="C88" s="298"/>
      <c r="D88" s="298"/>
      <c r="E88" s="321" t="s">
        <v>221</v>
      </c>
      <c r="F88" s="328"/>
      <c r="G88" s="328"/>
      <c r="H88" s="328"/>
      <c r="I88" s="261"/>
      <c r="J88" s="219"/>
      <c r="K88" s="219"/>
      <c r="L88" s="219"/>
      <c r="M88" s="219"/>
      <c r="N88" s="262"/>
      <c r="O88" s="219"/>
      <c r="P88" s="219"/>
      <c r="Q88" s="219"/>
      <c r="R88" s="219"/>
      <c r="S88" s="262"/>
      <c r="T88" s="219"/>
      <c r="U88" s="219"/>
      <c r="V88" s="219"/>
      <c r="W88" s="219"/>
      <c r="X88" s="262"/>
      <c r="Y88" s="219"/>
      <c r="Z88" s="219"/>
      <c r="AA88" s="328"/>
      <c r="AB88" s="328"/>
      <c r="AC88" s="328"/>
      <c r="AD88" s="219"/>
      <c r="AE88" s="262"/>
      <c r="AF88" s="262"/>
      <c r="AG88" s="391"/>
      <c r="AH88" s="328"/>
      <c r="AI88" s="328"/>
      <c r="AJ88" s="328"/>
      <c r="AK88" s="385"/>
      <c r="AL88" s="395"/>
      <c r="AM88" s="395"/>
      <c r="AN88" s="395"/>
      <c r="AO88" s="395"/>
      <c r="AP88" s="362">
        <v>-14741</v>
      </c>
      <c r="AQ88" s="362">
        <v>-14741</v>
      </c>
      <c r="AR88" s="395">
        <v>0</v>
      </c>
      <c r="AS88" s="395">
        <v>0</v>
      </c>
      <c r="AT88" s="395">
        <v>0</v>
      </c>
    </row>
    <row r="89" spans="2:46">
      <c r="B89" s="298" t="s">
        <v>406</v>
      </c>
      <c r="C89" s="298"/>
      <c r="D89" s="298"/>
      <c r="E89" s="321" t="s">
        <v>221</v>
      </c>
      <c r="F89" s="328"/>
      <c r="G89" s="328"/>
      <c r="H89" s="328"/>
      <c r="I89" s="261"/>
      <c r="J89" s="219"/>
      <c r="K89" s="219"/>
      <c r="L89" s="219"/>
      <c r="M89" s="219"/>
      <c r="N89" s="262"/>
      <c r="O89" s="219"/>
      <c r="P89" s="219"/>
      <c r="Q89" s="219"/>
      <c r="R89" s="219"/>
      <c r="S89" s="262"/>
      <c r="T89" s="219"/>
      <c r="U89" s="219"/>
      <c r="V89" s="219"/>
      <c r="W89" s="219"/>
      <c r="X89" s="262"/>
      <c r="Y89" s="219"/>
      <c r="Z89" s="219"/>
      <c r="AA89" s="328"/>
      <c r="AB89" s="328"/>
      <c r="AC89" s="328"/>
      <c r="AD89" s="219"/>
      <c r="AE89" s="262"/>
      <c r="AF89" s="262"/>
      <c r="AG89" s="391"/>
      <c r="AH89" s="328"/>
      <c r="AI89" s="328"/>
      <c r="AJ89" s="328"/>
      <c r="AK89" s="385"/>
      <c r="AL89" s="395"/>
      <c r="AM89" s="395"/>
      <c r="AN89" s="395"/>
      <c r="AO89" s="395"/>
      <c r="AP89" s="395">
        <v>0</v>
      </c>
      <c r="AQ89" s="395">
        <v>0</v>
      </c>
      <c r="AR89" s="395">
        <v>0</v>
      </c>
      <c r="AS89" s="395">
        <v>0</v>
      </c>
      <c r="AT89" s="334">
        <v>-1022663</v>
      </c>
    </row>
    <row r="90" spans="2:46">
      <c r="B90" s="298" t="s">
        <v>405</v>
      </c>
      <c r="C90" s="298"/>
      <c r="D90" s="298"/>
      <c r="E90" s="321" t="s">
        <v>221</v>
      </c>
      <c r="F90" s="328"/>
      <c r="G90" s="328"/>
      <c r="H90" s="328"/>
      <c r="I90" s="261"/>
      <c r="J90" s="219"/>
      <c r="K90" s="219"/>
      <c r="L90" s="219"/>
      <c r="M90" s="219"/>
      <c r="N90" s="262"/>
      <c r="O90" s="219"/>
      <c r="P90" s="219"/>
      <c r="Q90" s="219"/>
      <c r="R90" s="219"/>
      <c r="S90" s="262"/>
      <c r="T90" s="219"/>
      <c r="U90" s="219"/>
      <c r="V90" s="219"/>
      <c r="W90" s="219"/>
      <c r="X90" s="262"/>
      <c r="Y90" s="219"/>
      <c r="Z90" s="219"/>
      <c r="AA90" s="328"/>
      <c r="AB90" s="328"/>
      <c r="AC90" s="328"/>
      <c r="AD90" s="219"/>
      <c r="AE90" s="262"/>
      <c r="AF90" s="262"/>
      <c r="AG90" s="391"/>
      <c r="AH90" s="328"/>
      <c r="AI90" s="328"/>
      <c r="AJ90" s="328"/>
      <c r="AK90" s="385"/>
      <c r="AL90" s="395"/>
      <c r="AM90" s="395"/>
      <c r="AN90" s="395"/>
      <c r="AO90" s="395"/>
      <c r="AP90" s="395">
        <v>0</v>
      </c>
      <c r="AQ90" s="395">
        <v>0</v>
      </c>
      <c r="AR90" s="395">
        <v>0</v>
      </c>
      <c r="AS90" s="395">
        <v>0</v>
      </c>
      <c r="AT90" s="334">
        <v>-7000</v>
      </c>
    </row>
    <row r="91" spans="2:46">
      <c r="B91" s="298" t="s">
        <v>382</v>
      </c>
      <c r="C91" s="298"/>
      <c r="D91" s="298"/>
      <c r="E91" s="321" t="s">
        <v>221</v>
      </c>
      <c r="F91" s="328"/>
      <c r="G91" s="328"/>
      <c r="H91" s="328"/>
      <c r="I91" s="261"/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219">
        <v>0</v>
      </c>
      <c r="P91" s="219">
        <v>0</v>
      </c>
      <c r="Q91" s="219">
        <v>0</v>
      </c>
      <c r="R91" s="219">
        <v>0</v>
      </c>
      <c r="S91" s="219">
        <v>0</v>
      </c>
      <c r="T91" s="219">
        <v>0</v>
      </c>
      <c r="U91" s="219">
        <v>0</v>
      </c>
      <c r="V91" s="219">
        <v>0</v>
      </c>
      <c r="W91" s="219">
        <v>0</v>
      </c>
      <c r="X91" s="219">
        <v>0</v>
      </c>
      <c r="Y91" s="219">
        <v>0</v>
      </c>
      <c r="Z91" s="219">
        <v>0</v>
      </c>
      <c r="AA91" s="219">
        <v>0</v>
      </c>
      <c r="AB91" s="219">
        <v>0</v>
      </c>
      <c r="AC91" s="219">
        <v>0</v>
      </c>
      <c r="AD91" s="219">
        <v>0</v>
      </c>
      <c r="AE91" s="219">
        <v>0</v>
      </c>
      <c r="AF91" s="219">
        <v>0</v>
      </c>
      <c r="AG91" s="219">
        <v>0</v>
      </c>
      <c r="AH91" s="219">
        <v>0</v>
      </c>
      <c r="AI91" s="219">
        <v>0</v>
      </c>
      <c r="AJ91" s="219">
        <v>0</v>
      </c>
      <c r="AK91" s="219">
        <v>0</v>
      </c>
      <c r="AL91" s="219">
        <v>0</v>
      </c>
      <c r="AM91" s="219">
        <v>0</v>
      </c>
      <c r="AN91" s="395">
        <v>73</v>
      </c>
      <c r="AO91" s="395">
        <v>138</v>
      </c>
      <c r="AP91" s="362">
        <v>-2790</v>
      </c>
      <c r="AQ91" s="362">
        <v>-2790</v>
      </c>
      <c r="AR91" s="395">
        <v>-803</v>
      </c>
      <c r="AS91" s="395">
        <v>-793</v>
      </c>
      <c r="AT91" s="334">
        <v>-749</v>
      </c>
    </row>
    <row r="92" spans="2:46">
      <c r="B92" s="302" t="s">
        <v>341</v>
      </c>
      <c r="C92" s="263"/>
      <c r="D92" s="263"/>
      <c r="E92" s="266" t="s">
        <v>221</v>
      </c>
      <c r="F92" s="267">
        <f>SUM(F71:F87)</f>
        <v>-114992.23300000001</v>
      </c>
      <c r="G92" s="267">
        <f>SUM(G71:G87)</f>
        <v>-144766.72799999997</v>
      </c>
      <c r="H92" s="267">
        <f>SUM(H71:H87)</f>
        <v>-446268.85600000003</v>
      </c>
      <c r="I92" s="408">
        <f>SUM(I78:I87)</f>
        <v>0</v>
      </c>
      <c r="J92" s="268">
        <f>SUM(J71:J87)</f>
        <v>1050215.361</v>
      </c>
      <c r="K92" s="268">
        <f>SUM(K71:K87)</f>
        <v>-145490.40599999999</v>
      </c>
      <c r="L92" s="268">
        <f>SUM(L71:L87)</f>
        <v>-150820.59899999999</v>
      </c>
      <c r="M92" s="268">
        <f>SUM(M71:M87)</f>
        <v>-956911.08700000006</v>
      </c>
      <c r="N92" s="409">
        <f>SUM(N78:N87)</f>
        <v>0</v>
      </c>
      <c r="O92" s="268">
        <f>SUM(O71:O87)</f>
        <v>-982218.27399999998</v>
      </c>
      <c r="P92" s="268">
        <f>SUM(P71:P87)</f>
        <v>-541554.00899999996</v>
      </c>
      <c r="Q92" s="268">
        <f>SUM(Q71:Q87)</f>
        <v>-903145.02900000021</v>
      </c>
      <c r="R92" s="268">
        <f>SUM(R71:R87)</f>
        <v>-1182071.1300000001</v>
      </c>
      <c r="S92" s="409">
        <f>SUM(S78:S87)</f>
        <v>0</v>
      </c>
      <c r="T92" s="268">
        <f>SUM(T71:T87)</f>
        <v>-1093758.8040000002</v>
      </c>
      <c r="U92" s="268">
        <f>SUM(U71:U87)</f>
        <v>402614.65100000001</v>
      </c>
      <c r="V92" s="268">
        <f>SUM(V71:V87)</f>
        <v>936702.53099999973</v>
      </c>
      <c r="W92" s="268">
        <f>SUM(W71:W87)</f>
        <v>1042944.7559999997</v>
      </c>
      <c r="X92" s="409">
        <f>SUM(X78:X87)</f>
        <v>0</v>
      </c>
      <c r="Y92" s="268">
        <f t="shared" ref="Y92:AD92" si="8">SUM(Y71:Y87)</f>
        <v>991080.65500000003</v>
      </c>
      <c r="Z92" s="225">
        <f t="shared" si="8"/>
        <v>-509627.038</v>
      </c>
      <c r="AA92" s="335">
        <f t="shared" si="8"/>
        <v>-509627.163</v>
      </c>
      <c r="AB92" s="335">
        <f t="shared" si="8"/>
        <v>-332146.08102000004</v>
      </c>
      <c r="AC92" s="335">
        <f t="shared" si="8"/>
        <v>-332146</v>
      </c>
      <c r="AD92" s="225">
        <f t="shared" si="8"/>
        <v>-401090</v>
      </c>
      <c r="AE92" s="335">
        <v>-401090</v>
      </c>
      <c r="AF92" s="409">
        <f>SUM(AF78:AF87)</f>
        <v>0</v>
      </c>
      <c r="AG92" s="393">
        <f>SUM(AG71:AG87)</f>
        <v>-319562</v>
      </c>
      <c r="AH92" s="335">
        <f>SUM(AH71:AH87)</f>
        <v>-83901</v>
      </c>
      <c r="AI92" s="335">
        <f>SUM(AI71:AI87)</f>
        <v>-211573</v>
      </c>
      <c r="AJ92" s="335">
        <v>-212084</v>
      </c>
      <c r="AK92" s="384" t="s">
        <v>363</v>
      </c>
      <c r="AL92" s="393">
        <f>SUM(AL71:AL87)</f>
        <v>-205611</v>
      </c>
      <c r="AM92" s="335">
        <v>-46840</v>
      </c>
      <c r="AN92" s="335">
        <v>-92460</v>
      </c>
      <c r="AO92" s="335">
        <v>-500536</v>
      </c>
      <c r="AP92" s="335">
        <v>-988694</v>
      </c>
      <c r="AQ92" s="393">
        <v>-988694</v>
      </c>
      <c r="AR92" s="335">
        <v>-102224</v>
      </c>
      <c r="AS92" s="335">
        <v>-235499</v>
      </c>
      <c r="AT92" s="335">
        <v>-1396857</v>
      </c>
    </row>
    <row r="93" spans="2:46">
      <c r="B93" s="298"/>
      <c r="C93" s="298"/>
      <c r="D93" s="298"/>
      <c r="E93" s="321"/>
      <c r="F93" s="343"/>
      <c r="G93" s="343"/>
      <c r="H93" s="343"/>
      <c r="I93" s="343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386"/>
      <c r="AH93" s="219"/>
      <c r="AI93" s="219"/>
      <c r="AJ93" s="219"/>
      <c r="AK93" s="383"/>
      <c r="AL93" s="386"/>
      <c r="AM93" s="219"/>
      <c r="AN93" s="219"/>
      <c r="AO93" s="219"/>
    </row>
    <row r="94" spans="2:46">
      <c r="B94" s="45" t="s">
        <v>120</v>
      </c>
      <c r="C94" s="298"/>
      <c r="D94" s="298"/>
      <c r="E94" s="321"/>
      <c r="F94" s="343"/>
      <c r="G94" s="343"/>
      <c r="H94" s="343"/>
      <c r="I94" s="343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  <c r="AD94" s="219"/>
      <c r="AE94" s="219"/>
      <c r="AF94" s="219"/>
      <c r="AG94" s="386"/>
      <c r="AH94" s="219"/>
      <c r="AI94" s="219"/>
      <c r="AJ94" s="219"/>
      <c r="AK94" s="383"/>
      <c r="AL94" s="386"/>
      <c r="AM94" s="219"/>
      <c r="AN94" s="219"/>
      <c r="AO94" s="219"/>
    </row>
    <row r="95" spans="2:46">
      <c r="B95" s="298" t="s">
        <v>121</v>
      </c>
      <c r="C95" s="298"/>
      <c r="D95" s="298"/>
      <c r="E95" s="321" t="s">
        <v>221</v>
      </c>
      <c r="F95" s="343">
        <v>130593.478</v>
      </c>
      <c r="G95" s="343">
        <v>182901.40900000001</v>
      </c>
      <c r="H95" s="343">
        <v>271806.658</v>
      </c>
      <c r="I95" s="261">
        <v>0</v>
      </c>
      <c r="J95" s="219">
        <v>281752.10600000003</v>
      </c>
      <c r="K95" s="219">
        <v>144197.147</v>
      </c>
      <c r="L95" s="219">
        <v>249999.81400000001</v>
      </c>
      <c r="M95" s="219">
        <v>410322.51699999999</v>
      </c>
      <c r="N95" s="262">
        <v>0</v>
      </c>
      <c r="O95" s="219">
        <v>316799.28999999998</v>
      </c>
      <c r="P95" s="219">
        <v>41072.252</v>
      </c>
      <c r="Q95" s="219">
        <v>930211.66899999999</v>
      </c>
      <c r="R95" s="219">
        <v>1461048.047</v>
      </c>
      <c r="S95" s="262">
        <v>0</v>
      </c>
      <c r="T95" s="334">
        <v>1508170.132</v>
      </c>
      <c r="U95" s="334">
        <v>58311.082999999999</v>
      </c>
      <c r="V95" s="334">
        <v>1316683.298</v>
      </c>
      <c r="W95" s="334">
        <v>1266750.4990000001</v>
      </c>
      <c r="X95" s="347">
        <v>0</v>
      </c>
      <c r="Y95" s="334">
        <v>1249906.6410000001</v>
      </c>
      <c r="Z95" s="219">
        <v>245520</v>
      </c>
      <c r="AA95" s="343">
        <v>248125</v>
      </c>
      <c r="AB95" s="343">
        <v>333670</v>
      </c>
      <c r="AC95" s="343">
        <v>333670</v>
      </c>
      <c r="AD95" s="219">
        <v>417955</v>
      </c>
      <c r="AE95" s="343">
        <v>417955</v>
      </c>
      <c r="AF95" s="262">
        <v>0</v>
      </c>
      <c r="AG95" s="389">
        <v>271772</v>
      </c>
      <c r="AH95" s="343">
        <v>100461</v>
      </c>
      <c r="AI95" s="343">
        <v>124850</v>
      </c>
      <c r="AJ95" s="343">
        <v>185874</v>
      </c>
      <c r="AK95" s="381" t="s">
        <v>363</v>
      </c>
      <c r="AL95" s="389">
        <v>676979</v>
      </c>
      <c r="AM95" s="343">
        <v>121201</v>
      </c>
      <c r="AN95" s="343">
        <v>165933</v>
      </c>
      <c r="AO95" s="343">
        <v>154264</v>
      </c>
      <c r="AP95" s="343">
        <v>451096</v>
      </c>
      <c r="AQ95" s="343">
        <v>451096</v>
      </c>
      <c r="AR95" s="343">
        <v>135445</v>
      </c>
      <c r="AS95" s="343">
        <v>108460</v>
      </c>
      <c r="AT95" s="395">
        <v>877566</v>
      </c>
    </row>
    <row r="96" spans="2:46">
      <c r="B96" s="298" t="s">
        <v>122</v>
      </c>
      <c r="C96" s="298"/>
      <c r="D96" s="298"/>
      <c r="E96" s="321" t="s">
        <v>221</v>
      </c>
      <c r="F96" s="343">
        <v>-494269.234</v>
      </c>
      <c r="G96" s="343">
        <v>-519715.67300000001</v>
      </c>
      <c r="H96" s="343">
        <v>-679421.82</v>
      </c>
      <c r="I96" s="261">
        <v>0</v>
      </c>
      <c r="J96" s="219">
        <v>-1902374.2209999999</v>
      </c>
      <c r="K96" s="219">
        <v>-268738.88400000002</v>
      </c>
      <c r="L96" s="219">
        <v>-457230.77799999999</v>
      </c>
      <c r="M96" s="219">
        <v>-592032.09</v>
      </c>
      <c r="N96" s="262">
        <v>0</v>
      </c>
      <c r="O96" s="219">
        <v>-530514.37</v>
      </c>
      <c r="P96" s="219">
        <v>-70228.974000000002</v>
      </c>
      <c r="Q96" s="219">
        <v>-221282.20600000001</v>
      </c>
      <c r="R96" s="219">
        <v>-537491.56400000001</v>
      </c>
      <c r="S96" s="262">
        <v>0</v>
      </c>
      <c r="T96" s="334">
        <v>-689074.49100000004</v>
      </c>
      <c r="U96" s="334">
        <v>-52572.063999999998</v>
      </c>
      <c r="V96" s="334">
        <v>-1331016.3130000001</v>
      </c>
      <c r="W96" s="334">
        <v>-1905739.135</v>
      </c>
      <c r="X96" s="347">
        <v>0</v>
      </c>
      <c r="Y96" s="334">
        <v>-2069977.321</v>
      </c>
      <c r="Z96" s="219">
        <v>-305399</v>
      </c>
      <c r="AA96" s="334">
        <v>-305399</v>
      </c>
      <c r="AB96" s="334">
        <v>-445088</v>
      </c>
      <c r="AC96" s="334">
        <v>-445088</v>
      </c>
      <c r="AD96" s="219">
        <v>-618358</v>
      </c>
      <c r="AE96" s="334">
        <v>-618358</v>
      </c>
      <c r="AF96" s="262">
        <v>0</v>
      </c>
      <c r="AG96" s="388">
        <v>-444656</v>
      </c>
      <c r="AH96" s="334">
        <v>-120514</v>
      </c>
      <c r="AI96" s="334">
        <v>-181198</v>
      </c>
      <c r="AJ96" s="334">
        <v>-233675</v>
      </c>
      <c r="AK96" s="382" t="s">
        <v>363</v>
      </c>
      <c r="AL96" s="388">
        <v>-807355</v>
      </c>
      <c r="AM96" s="334">
        <v>-162757</v>
      </c>
      <c r="AN96" s="334">
        <v>-167820</v>
      </c>
      <c r="AO96" s="334">
        <v>-236431</v>
      </c>
      <c r="AP96" s="334">
        <v>-339552</v>
      </c>
      <c r="AQ96" s="334">
        <v>-339552</v>
      </c>
      <c r="AR96" s="334">
        <v>-43785</v>
      </c>
      <c r="AS96" s="334">
        <v>-75088</v>
      </c>
      <c r="AT96" s="395">
        <v>-153220</v>
      </c>
    </row>
    <row r="97" spans="2:46">
      <c r="B97" s="298" t="s">
        <v>311</v>
      </c>
      <c r="C97" s="298"/>
      <c r="D97" s="298"/>
      <c r="E97" s="321" t="s">
        <v>221</v>
      </c>
      <c r="F97" s="328">
        <v>0</v>
      </c>
      <c r="G97" s="343">
        <v>-6768.5309999999999</v>
      </c>
      <c r="H97" s="343">
        <v>-6768.5309999999999</v>
      </c>
      <c r="I97" s="261">
        <v>0</v>
      </c>
      <c r="J97" s="219">
        <v>-6768.5309999999999</v>
      </c>
      <c r="K97" s="219">
        <v>-31104.441999999999</v>
      </c>
      <c r="L97" s="219">
        <v>-31104.441999999999</v>
      </c>
      <c r="M97" s="219">
        <v>-73079.131999999998</v>
      </c>
      <c r="N97" s="262">
        <v>0</v>
      </c>
      <c r="O97" s="219">
        <v>-90853.335000000006</v>
      </c>
      <c r="P97" s="219">
        <v>0</v>
      </c>
      <c r="Q97" s="219">
        <v>0</v>
      </c>
      <c r="R97" s="219">
        <v>-45877.366000000002</v>
      </c>
      <c r="S97" s="262">
        <v>0</v>
      </c>
      <c r="T97" s="334">
        <v>-45877.517</v>
      </c>
      <c r="U97" s="334">
        <v>-1.371</v>
      </c>
      <c r="V97" s="334">
        <v>-36273.040000000001</v>
      </c>
      <c r="W97" s="334">
        <v>-36273.040000000001</v>
      </c>
      <c r="X97" s="347">
        <v>0</v>
      </c>
      <c r="Y97" s="334">
        <v>-36273.040000000001</v>
      </c>
      <c r="Z97" s="219">
        <v>0</v>
      </c>
      <c r="AA97" s="328">
        <v>0</v>
      </c>
      <c r="AB97" s="328">
        <v>0</v>
      </c>
      <c r="AC97" s="328">
        <v>0</v>
      </c>
      <c r="AD97" s="219">
        <v>-36998</v>
      </c>
      <c r="AE97" s="219">
        <v>-36998</v>
      </c>
      <c r="AF97" s="262">
        <v>0</v>
      </c>
      <c r="AG97" s="388">
        <v>-36998</v>
      </c>
      <c r="AH97" s="362">
        <v>0</v>
      </c>
      <c r="AI97" s="362">
        <v>0</v>
      </c>
      <c r="AJ97" s="362">
        <v>-81738</v>
      </c>
      <c r="AK97" s="379" t="s">
        <v>363</v>
      </c>
      <c r="AL97" s="388">
        <v>-81738</v>
      </c>
      <c r="AM97" s="395">
        <v>0</v>
      </c>
      <c r="AN97" s="395">
        <v>0</v>
      </c>
      <c r="AO97" s="395">
        <v>-49999</v>
      </c>
      <c r="AP97" s="395">
        <v>-49999</v>
      </c>
      <c r="AQ97" s="395">
        <v>-49999</v>
      </c>
      <c r="AR97" s="395">
        <v>0</v>
      </c>
      <c r="AS97" s="395"/>
      <c r="AT97" s="395">
        <v>-199997</v>
      </c>
    </row>
    <row r="98" spans="2:46">
      <c r="B98" s="298" t="s">
        <v>346</v>
      </c>
      <c r="C98" s="298"/>
      <c r="D98" s="298"/>
      <c r="E98" s="321" t="s">
        <v>221</v>
      </c>
      <c r="F98" s="328"/>
      <c r="G98" s="343"/>
      <c r="H98" s="343"/>
      <c r="I98" s="261"/>
      <c r="J98" s="328">
        <v>0</v>
      </c>
      <c r="K98" s="328">
        <v>0</v>
      </c>
      <c r="L98" s="328">
        <v>0</v>
      </c>
      <c r="M98" s="328">
        <v>0</v>
      </c>
      <c r="N98" s="328">
        <v>0</v>
      </c>
      <c r="O98" s="328">
        <v>0</v>
      </c>
      <c r="P98" s="328">
        <v>0</v>
      </c>
      <c r="Q98" s="328">
        <v>0</v>
      </c>
      <c r="R98" s="328">
        <v>0</v>
      </c>
      <c r="S98" s="328">
        <v>0</v>
      </c>
      <c r="T98" s="328">
        <v>0</v>
      </c>
      <c r="U98" s="328">
        <v>0</v>
      </c>
      <c r="V98" s="328">
        <v>0</v>
      </c>
      <c r="W98" s="328">
        <v>0</v>
      </c>
      <c r="X98" s="328">
        <v>0</v>
      </c>
      <c r="Y98" s="328">
        <v>0</v>
      </c>
      <c r="Z98" s="219">
        <v>0</v>
      </c>
      <c r="AA98" s="328">
        <v>0</v>
      </c>
      <c r="AB98" s="328">
        <v>0</v>
      </c>
      <c r="AC98" s="328">
        <v>0</v>
      </c>
      <c r="AD98" s="328">
        <v>0</v>
      </c>
      <c r="AE98" s="262">
        <v>0</v>
      </c>
      <c r="AF98" s="262">
        <v>0</v>
      </c>
      <c r="AG98" s="394">
        <v>0</v>
      </c>
      <c r="AH98" s="362">
        <v>0</v>
      </c>
      <c r="AI98" s="362">
        <v>-73911</v>
      </c>
      <c r="AJ98" s="362">
        <v>0</v>
      </c>
      <c r="AK98" s="379" t="s">
        <v>363</v>
      </c>
      <c r="AL98" s="391">
        <v>0</v>
      </c>
      <c r="AM98" s="395">
        <v>0</v>
      </c>
      <c r="AN98" s="395">
        <v>-45212</v>
      </c>
      <c r="AO98" s="395">
        <v>0</v>
      </c>
      <c r="AP98" s="395">
        <v>0</v>
      </c>
      <c r="AQ98" s="395">
        <v>0</v>
      </c>
      <c r="AR98" s="395">
        <v>0</v>
      </c>
      <c r="AS98" s="395">
        <v>-199997</v>
      </c>
      <c r="AT98" s="395"/>
    </row>
    <row r="99" spans="2:46">
      <c r="B99" s="298" t="s">
        <v>312</v>
      </c>
      <c r="C99" s="298"/>
      <c r="D99" s="298"/>
      <c r="E99" s="321" t="s">
        <v>221</v>
      </c>
      <c r="F99" s="328">
        <v>0</v>
      </c>
      <c r="G99" s="343">
        <v>-5870.4679999999998</v>
      </c>
      <c r="H99" s="343">
        <v>-15476.028</v>
      </c>
      <c r="I99" s="261">
        <v>0</v>
      </c>
      <c r="J99" s="219">
        <v>-15851.249</v>
      </c>
      <c r="K99" s="219">
        <v>-15.238</v>
      </c>
      <c r="L99" s="219">
        <v>-5150.9889999999996</v>
      </c>
      <c r="M99" s="219">
        <v>-5284.424</v>
      </c>
      <c r="N99" s="262">
        <v>0</v>
      </c>
      <c r="O99" s="219">
        <v>-5248.9750000000004</v>
      </c>
      <c r="P99" s="219">
        <v>-27.614000000000001</v>
      </c>
      <c r="Q99" s="219">
        <v>-5997.7160000000003</v>
      </c>
      <c r="R99" s="219">
        <v>-12383.659</v>
      </c>
      <c r="S99" s="262">
        <v>0</v>
      </c>
      <c r="T99" s="334">
        <v>-12415.761</v>
      </c>
      <c r="U99" s="334">
        <v>-92.846000000000004</v>
      </c>
      <c r="V99" s="334">
        <v>-6272.3860000000004</v>
      </c>
      <c r="W99" s="334">
        <v>-6334.0069999999996</v>
      </c>
      <c r="X99" s="347">
        <v>0</v>
      </c>
      <c r="Y99" s="334">
        <v>-6389.6049999999996</v>
      </c>
      <c r="Z99" s="219">
        <v>-23.385000000000002</v>
      </c>
      <c r="AA99" s="334">
        <v>-23.385000000000002</v>
      </c>
      <c r="AB99" s="334">
        <v>-157</v>
      </c>
      <c r="AC99" s="334">
        <v>-157</v>
      </c>
      <c r="AD99" s="219">
        <v>-4138</v>
      </c>
      <c r="AE99" s="334">
        <v>-4138</v>
      </c>
      <c r="AF99" s="262">
        <v>0</v>
      </c>
      <c r="AG99" s="388">
        <v>-5693</v>
      </c>
      <c r="AH99" s="362">
        <v>0</v>
      </c>
      <c r="AI99" s="362">
        <v>-4538</v>
      </c>
      <c r="AJ99" s="362">
        <v>-4553</v>
      </c>
      <c r="AK99" s="379" t="s">
        <v>363</v>
      </c>
      <c r="AL99" s="388">
        <v>-4553</v>
      </c>
      <c r="AM99" s="395">
        <v>0</v>
      </c>
      <c r="AN99" s="395">
        <v>-5078</v>
      </c>
      <c r="AO99" s="395">
        <v>-5779</v>
      </c>
      <c r="AP99" s="395">
        <v>-5756</v>
      </c>
      <c r="AQ99" s="395">
        <v>-5756</v>
      </c>
      <c r="AR99" s="395">
        <v>-8</v>
      </c>
      <c r="AS99" s="395">
        <v>-1003</v>
      </c>
      <c r="AT99" s="395">
        <v>-1020</v>
      </c>
    </row>
    <row r="100" spans="2:46">
      <c r="B100" s="298" t="s">
        <v>313</v>
      </c>
      <c r="C100" s="298"/>
      <c r="D100" s="298"/>
      <c r="E100" s="321" t="s">
        <v>221</v>
      </c>
      <c r="F100" s="328">
        <v>0</v>
      </c>
      <c r="G100" s="328">
        <v>0</v>
      </c>
      <c r="H100" s="328">
        <v>0</v>
      </c>
      <c r="I100" s="261">
        <v>0</v>
      </c>
      <c r="J100" s="219">
        <v>0</v>
      </c>
      <c r="K100" s="219">
        <v>-750.59199999999998</v>
      </c>
      <c r="L100" s="219">
        <v>-2202.8980000000001</v>
      </c>
      <c r="M100" s="219">
        <v>-2202.8980000000001</v>
      </c>
      <c r="N100" s="262">
        <v>0</v>
      </c>
      <c r="O100" s="219">
        <v>-2202.8980000000001</v>
      </c>
      <c r="P100" s="219">
        <v>0</v>
      </c>
      <c r="Q100" s="219">
        <v>0</v>
      </c>
      <c r="R100" s="219">
        <v>0</v>
      </c>
      <c r="S100" s="262">
        <v>0</v>
      </c>
      <c r="T100" s="334">
        <v>-22652</v>
      </c>
      <c r="U100" s="328">
        <v>0</v>
      </c>
      <c r="V100" s="328">
        <v>0</v>
      </c>
      <c r="W100" s="328">
        <v>0</v>
      </c>
      <c r="X100" s="347">
        <v>0</v>
      </c>
      <c r="Y100" s="334">
        <v>-13553</v>
      </c>
      <c r="Z100" s="219">
        <v>-17730</v>
      </c>
      <c r="AA100" s="334">
        <v>-17730</v>
      </c>
      <c r="AB100" s="334">
        <v>-33956</v>
      </c>
      <c r="AC100" s="334">
        <v>-33956</v>
      </c>
      <c r="AD100" s="219">
        <v>-35730</v>
      </c>
      <c r="AE100" s="334">
        <v>-35730</v>
      </c>
      <c r="AF100" s="262">
        <v>0</v>
      </c>
      <c r="AG100" s="388">
        <v>-36297</v>
      </c>
      <c r="AH100" s="362">
        <v>0</v>
      </c>
      <c r="AI100" s="362">
        <v>-906</v>
      </c>
      <c r="AJ100" s="362">
        <v>-5236</v>
      </c>
      <c r="AK100" s="379" t="s">
        <v>363</v>
      </c>
      <c r="AL100" s="388">
        <v>-7987</v>
      </c>
      <c r="AM100" s="362">
        <v>-600</v>
      </c>
      <c r="AN100" s="362">
        <v>-600</v>
      </c>
      <c r="AO100" s="362">
        <v>-295</v>
      </c>
      <c r="AP100" s="362">
        <v>-534</v>
      </c>
      <c r="AQ100" s="362">
        <v>-534</v>
      </c>
      <c r="AR100" s="362">
        <v>-485</v>
      </c>
      <c r="AS100" s="362">
        <v>-1762</v>
      </c>
      <c r="AT100" s="395">
        <v>-265833</v>
      </c>
    </row>
    <row r="101" spans="2:46">
      <c r="B101" s="298" t="s">
        <v>314</v>
      </c>
      <c r="C101" s="298"/>
      <c r="D101" s="298"/>
      <c r="E101" s="321" t="s">
        <v>221</v>
      </c>
      <c r="F101" s="328"/>
      <c r="G101" s="328"/>
      <c r="H101" s="328"/>
      <c r="I101" s="261"/>
      <c r="J101" s="219">
        <v>0</v>
      </c>
      <c r="K101" s="219"/>
      <c r="L101" s="219"/>
      <c r="M101" s="219"/>
      <c r="N101" s="262"/>
      <c r="O101" s="219">
        <v>0</v>
      </c>
      <c r="P101" s="219"/>
      <c r="Q101" s="219"/>
      <c r="R101" s="219"/>
      <c r="S101" s="262"/>
      <c r="T101" s="334">
        <v>-1069</v>
      </c>
      <c r="U101" s="328">
        <v>0</v>
      </c>
      <c r="V101" s="328">
        <v>0</v>
      </c>
      <c r="W101" s="328">
        <v>0</v>
      </c>
      <c r="X101" s="347">
        <v>0</v>
      </c>
      <c r="Y101" s="334">
        <v>-1558</v>
      </c>
      <c r="Z101" s="219">
        <v>-4666</v>
      </c>
      <c r="AA101" s="334">
        <v>-4666</v>
      </c>
      <c r="AB101" s="334">
        <v>-7337</v>
      </c>
      <c r="AC101" s="334">
        <v>-7337</v>
      </c>
      <c r="AD101" s="219">
        <v>-11050</v>
      </c>
      <c r="AE101" s="334">
        <v>-11050</v>
      </c>
      <c r="AF101" s="262">
        <v>0</v>
      </c>
      <c r="AG101" s="388">
        <v>-16181</v>
      </c>
      <c r="AH101" s="334">
        <v>-4568</v>
      </c>
      <c r="AI101" s="334">
        <v>-7253</v>
      </c>
      <c r="AJ101" s="334">
        <v>-11340</v>
      </c>
      <c r="AK101" s="379" t="s">
        <v>363</v>
      </c>
      <c r="AL101" s="388">
        <v>-18978</v>
      </c>
      <c r="AM101" s="334">
        <v>-5507</v>
      </c>
      <c r="AN101" s="334">
        <v>-12142</v>
      </c>
      <c r="AO101" s="334">
        <v>-34969</v>
      </c>
      <c r="AP101" s="334">
        <v>-45530</v>
      </c>
      <c r="AQ101" s="334">
        <v>-45530</v>
      </c>
      <c r="AR101" s="334">
        <v>-3798</v>
      </c>
      <c r="AS101" s="334">
        <v>-7113</v>
      </c>
      <c r="AT101" s="395">
        <v>-16075</v>
      </c>
    </row>
    <row r="102" spans="2:46">
      <c r="B102" s="298" t="s">
        <v>315</v>
      </c>
      <c r="C102" s="298"/>
      <c r="D102" s="298"/>
      <c r="E102" s="321" t="s">
        <v>221</v>
      </c>
      <c r="F102" s="328">
        <v>0</v>
      </c>
      <c r="G102" s="328">
        <v>0</v>
      </c>
      <c r="H102" s="328">
        <v>0</v>
      </c>
      <c r="I102" s="261">
        <v>0</v>
      </c>
      <c r="J102" s="219">
        <v>0</v>
      </c>
      <c r="K102" s="219">
        <v>0</v>
      </c>
      <c r="L102" s="219">
        <v>0</v>
      </c>
      <c r="M102" s="219">
        <v>0</v>
      </c>
      <c r="N102" s="262">
        <v>0</v>
      </c>
      <c r="O102" s="219">
        <v>0</v>
      </c>
      <c r="P102" s="219">
        <v>0</v>
      </c>
      <c r="Q102" s="219">
        <v>0</v>
      </c>
      <c r="R102" s="219">
        <v>0</v>
      </c>
      <c r="S102" s="262">
        <v>0</v>
      </c>
      <c r="T102" s="328">
        <v>0</v>
      </c>
      <c r="U102" s="334">
        <v>-618308.43500000006</v>
      </c>
      <c r="V102" s="334">
        <v>-628003.27800000005</v>
      </c>
      <c r="W102" s="334">
        <v>-634209.527</v>
      </c>
      <c r="X102" s="347">
        <v>0</v>
      </c>
      <c r="Y102" s="334">
        <v>-642524.03099999996</v>
      </c>
      <c r="Z102" s="219">
        <v>-1477</v>
      </c>
      <c r="AA102" s="334">
        <v>-1477</v>
      </c>
      <c r="AB102" s="334">
        <v>-1729</v>
      </c>
      <c r="AC102" s="334">
        <v>-1729</v>
      </c>
      <c r="AD102" s="219">
        <v>-1735</v>
      </c>
      <c r="AE102" s="334">
        <v>-1735</v>
      </c>
      <c r="AF102" s="262">
        <v>0</v>
      </c>
      <c r="AG102" s="388">
        <v>-2318</v>
      </c>
      <c r="AH102" s="334">
        <v>-212</v>
      </c>
      <c r="AI102" s="334">
        <v>-212</v>
      </c>
      <c r="AJ102" s="334">
        <v>-212</v>
      </c>
      <c r="AK102" s="382" t="s">
        <v>363</v>
      </c>
      <c r="AL102" s="388">
        <v>-212</v>
      </c>
      <c r="AM102" s="395">
        <v>0</v>
      </c>
      <c r="AN102" s="395">
        <v>0</v>
      </c>
      <c r="AO102" s="395">
        <v>0</v>
      </c>
      <c r="AP102" s="395">
        <v>0</v>
      </c>
      <c r="AQ102" s="395">
        <v>0</v>
      </c>
      <c r="AR102" s="395">
        <v>0</v>
      </c>
      <c r="AS102" s="395">
        <v>0</v>
      </c>
      <c r="AT102" s="395"/>
    </row>
    <row r="103" spans="2:46">
      <c r="B103" s="298" t="s">
        <v>356</v>
      </c>
      <c r="C103" s="298"/>
      <c r="D103" s="298"/>
      <c r="E103" s="321" t="s">
        <v>221</v>
      </c>
      <c r="F103" s="328"/>
      <c r="G103" s="328"/>
      <c r="H103" s="328"/>
      <c r="I103" s="261"/>
      <c r="J103" s="219"/>
      <c r="K103" s="219"/>
      <c r="L103" s="219"/>
      <c r="M103" s="219"/>
      <c r="N103" s="262"/>
      <c r="O103" s="219"/>
      <c r="P103" s="219"/>
      <c r="Q103" s="219"/>
      <c r="R103" s="219"/>
      <c r="S103" s="262"/>
      <c r="T103" s="328"/>
      <c r="U103" s="334"/>
      <c r="V103" s="334"/>
      <c r="W103" s="334"/>
      <c r="X103" s="347"/>
      <c r="Y103" s="334"/>
      <c r="Z103" s="219"/>
      <c r="AA103" s="334"/>
      <c r="AB103" s="334"/>
      <c r="AC103" s="334"/>
      <c r="AD103" s="219"/>
      <c r="AE103" s="334" t="s">
        <v>345</v>
      </c>
      <c r="AF103" s="262"/>
      <c r="AG103" s="388"/>
      <c r="AH103" s="334"/>
      <c r="AI103" s="334"/>
      <c r="AJ103" s="334">
        <v>-1383</v>
      </c>
      <c r="AK103" s="382" t="s">
        <v>363</v>
      </c>
      <c r="AL103" s="388">
        <v>-1383</v>
      </c>
      <c r="AM103" s="395">
        <v>0</v>
      </c>
      <c r="AN103" s="395">
        <v>0</v>
      </c>
      <c r="AO103" s="395">
        <v>0</v>
      </c>
      <c r="AP103" s="395">
        <v>0</v>
      </c>
      <c r="AQ103" s="395">
        <v>0</v>
      </c>
      <c r="AR103" s="395">
        <v>0</v>
      </c>
      <c r="AS103" s="395">
        <v>0</v>
      </c>
      <c r="AT103" s="343"/>
    </row>
    <row r="104" spans="2:46">
      <c r="B104" s="298" t="s">
        <v>123</v>
      </c>
      <c r="C104" s="298"/>
      <c r="D104" s="298"/>
      <c r="E104" s="321" t="s">
        <v>221</v>
      </c>
      <c r="F104" s="328">
        <v>0</v>
      </c>
      <c r="G104" s="328">
        <v>0</v>
      </c>
      <c r="H104" s="328">
        <v>0</v>
      </c>
      <c r="I104" s="261">
        <v>0</v>
      </c>
      <c r="J104" s="219">
        <v>0</v>
      </c>
      <c r="K104" s="219">
        <v>0</v>
      </c>
      <c r="L104" s="219">
        <v>0</v>
      </c>
      <c r="M104" s="219">
        <v>0</v>
      </c>
      <c r="N104" s="262">
        <v>0</v>
      </c>
      <c r="O104" s="219">
        <v>0</v>
      </c>
      <c r="P104" s="219">
        <v>0</v>
      </c>
      <c r="Q104" s="219">
        <v>0</v>
      </c>
      <c r="R104" s="219">
        <v>0</v>
      </c>
      <c r="S104" s="262">
        <v>0</v>
      </c>
      <c r="T104" s="328">
        <v>0</v>
      </c>
      <c r="U104" s="219">
        <v>0</v>
      </c>
      <c r="V104" s="219">
        <v>0</v>
      </c>
      <c r="W104" s="219">
        <v>0</v>
      </c>
      <c r="X104" s="262">
        <v>0</v>
      </c>
      <c r="Y104" s="219">
        <v>0</v>
      </c>
      <c r="Z104" s="219">
        <v>0</v>
      </c>
      <c r="AA104" s="328">
        <v>0</v>
      </c>
      <c r="AB104" s="328">
        <v>0</v>
      </c>
      <c r="AC104" s="328">
        <v>0</v>
      </c>
      <c r="AD104" s="219">
        <v>0</v>
      </c>
      <c r="AE104" s="262">
        <v>0</v>
      </c>
      <c r="AF104" s="262">
        <v>0</v>
      </c>
      <c r="AG104" s="390">
        <v>0</v>
      </c>
      <c r="AH104" s="328">
        <v>0</v>
      </c>
      <c r="AI104" s="328">
        <v>0</v>
      </c>
      <c r="AJ104" s="362">
        <v>0</v>
      </c>
      <c r="AK104" s="379" t="s">
        <v>363</v>
      </c>
      <c r="AL104" s="391">
        <v>0</v>
      </c>
      <c r="AM104" s="395">
        <v>0</v>
      </c>
      <c r="AN104" s="395">
        <v>0</v>
      </c>
      <c r="AO104" s="395">
        <v>0</v>
      </c>
      <c r="AP104" s="395">
        <v>0</v>
      </c>
      <c r="AQ104" s="395">
        <v>0</v>
      </c>
      <c r="AR104" s="395">
        <v>0</v>
      </c>
      <c r="AS104" s="395">
        <v>0</v>
      </c>
      <c r="AT104" s="343"/>
    </row>
    <row r="105" spans="2:46">
      <c r="B105" s="298" t="s">
        <v>124</v>
      </c>
      <c r="C105" s="298"/>
      <c r="D105" s="298"/>
      <c r="E105" s="321" t="s">
        <v>221</v>
      </c>
      <c r="F105" s="328">
        <v>0</v>
      </c>
      <c r="G105" s="343">
        <v>12700.436</v>
      </c>
      <c r="H105" s="343">
        <v>12700.436</v>
      </c>
      <c r="I105" s="261">
        <v>0</v>
      </c>
      <c r="J105" s="219">
        <v>12700.436</v>
      </c>
      <c r="K105" s="219">
        <v>0</v>
      </c>
      <c r="L105" s="219">
        <v>1E-3</v>
      </c>
      <c r="M105" s="219">
        <v>1E-3</v>
      </c>
      <c r="N105" s="262">
        <v>0</v>
      </c>
      <c r="O105" s="219">
        <v>0</v>
      </c>
      <c r="P105" s="219">
        <v>0</v>
      </c>
      <c r="Q105" s="219">
        <v>0</v>
      </c>
      <c r="R105" s="219">
        <v>0</v>
      </c>
      <c r="S105" s="219">
        <v>0</v>
      </c>
      <c r="T105" s="328">
        <v>0</v>
      </c>
      <c r="U105" s="219">
        <v>0</v>
      </c>
      <c r="V105" s="262">
        <v>0</v>
      </c>
      <c r="W105" s="262">
        <v>0</v>
      </c>
      <c r="X105" s="262">
        <v>0</v>
      </c>
      <c r="Y105" s="262">
        <v>0</v>
      </c>
      <c r="Z105" s="219">
        <v>0</v>
      </c>
      <c r="AA105" s="328">
        <v>0</v>
      </c>
      <c r="AB105" s="328">
        <v>0</v>
      </c>
      <c r="AC105" s="328">
        <v>0</v>
      </c>
      <c r="AD105" s="219">
        <v>0</v>
      </c>
      <c r="AE105" s="262">
        <v>0</v>
      </c>
      <c r="AF105" s="262">
        <v>0</v>
      </c>
      <c r="AG105" s="390">
        <v>0</v>
      </c>
      <c r="AH105" s="328">
        <v>0</v>
      </c>
      <c r="AI105" s="328">
        <v>0</v>
      </c>
      <c r="AJ105" s="362">
        <v>0</v>
      </c>
      <c r="AK105" s="379" t="s">
        <v>363</v>
      </c>
      <c r="AL105" s="391">
        <v>0</v>
      </c>
      <c r="AM105" s="395">
        <v>0</v>
      </c>
      <c r="AN105" s="395">
        <v>0</v>
      </c>
      <c r="AO105" s="395">
        <v>0</v>
      </c>
      <c r="AP105" s="395">
        <v>0</v>
      </c>
      <c r="AQ105" s="395">
        <v>0</v>
      </c>
      <c r="AR105" s="395">
        <v>0</v>
      </c>
      <c r="AS105" s="395">
        <v>0</v>
      </c>
      <c r="AT105" s="343"/>
    </row>
    <row r="106" spans="2:46">
      <c r="B106" s="298" t="s">
        <v>381</v>
      </c>
      <c r="C106" s="298"/>
      <c r="D106" s="298"/>
      <c r="E106" s="321"/>
      <c r="F106" s="328"/>
      <c r="G106" s="343"/>
      <c r="H106" s="343"/>
      <c r="I106" s="261"/>
      <c r="J106" s="219"/>
      <c r="K106" s="219"/>
      <c r="L106" s="219"/>
      <c r="M106" s="219"/>
      <c r="N106" s="262"/>
      <c r="O106" s="219"/>
      <c r="P106" s="219"/>
      <c r="Q106" s="219"/>
      <c r="R106" s="219"/>
      <c r="S106" s="219"/>
      <c r="T106" s="328"/>
      <c r="U106" s="219"/>
      <c r="V106" s="262"/>
      <c r="W106" s="262"/>
      <c r="X106" s="262"/>
      <c r="Y106" s="262"/>
      <c r="Z106" s="219"/>
      <c r="AA106" s="328"/>
      <c r="AB106" s="328"/>
      <c r="AC106" s="328"/>
      <c r="AD106" s="219"/>
      <c r="AE106" s="262"/>
      <c r="AF106" s="262"/>
      <c r="AG106" s="390"/>
      <c r="AH106" s="328"/>
      <c r="AI106" s="328"/>
      <c r="AJ106" s="362"/>
      <c r="AK106" s="379"/>
      <c r="AL106" s="391"/>
      <c r="AM106" s="395"/>
      <c r="AN106" s="395"/>
      <c r="AO106" s="395"/>
      <c r="AP106" s="395">
        <v>-292258</v>
      </c>
      <c r="AQ106" s="395">
        <v>-292258</v>
      </c>
      <c r="AR106" s="395">
        <v>0</v>
      </c>
      <c r="AS106" s="395">
        <v>0</v>
      </c>
      <c r="AT106" s="343"/>
    </row>
    <row r="107" spans="2:46">
      <c r="B107" s="302" t="s">
        <v>342</v>
      </c>
      <c r="C107" s="263"/>
      <c r="D107" s="263"/>
      <c r="E107" s="266" t="s">
        <v>221</v>
      </c>
      <c r="F107" s="267">
        <f t="shared" ref="F107:AD107" si="9">SUM(F95:F105)</f>
        <v>-363675.75599999999</v>
      </c>
      <c r="G107" s="267">
        <f t="shared" si="9"/>
        <v>-336752.82699999999</v>
      </c>
      <c r="H107" s="267">
        <f t="shared" si="9"/>
        <v>-417159.28499999997</v>
      </c>
      <c r="I107" s="408">
        <f t="shared" si="9"/>
        <v>0</v>
      </c>
      <c r="J107" s="268">
        <f t="shared" si="9"/>
        <v>-1630541.4589999998</v>
      </c>
      <c r="K107" s="268">
        <f t="shared" si="9"/>
        <v>-156412.00900000005</v>
      </c>
      <c r="L107" s="268">
        <f t="shared" si="9"/>
        <v>-245689.29199999999</v>
      </c>
      <c r="M107" s="268">
        <f t="shared" si="9"/>
        <v>-262276.02599999995</v>
      </c>
      <c r="N107" s="409">
        <f t="shared" si="9"/>
        <v>0</v>
      </c>
      <c r="O107" s="268">
        <f t="shared" si="9"/>
        <v>-312020.288</v>
      </c>
      <c r="P107" s="268">
        <f t="shared" si="9"/>
        <v>-29184.336000000003</v>
      </c>
      <c r="Q107" s="268">
        <f t="shared" si="9"/>
        <v>702931.74699999997</v>
      </c>
      <c r="R107" s="268">
        <f t="shared" si="9"/>
        <v>865295.45799999998</v>
      </c>
      <c r="S107" s="409">
        <f t="shared" si="9"/>
        <v>0</v>
      </c>
      <c r="T107" s="268">
        <f t="shared" si="9"/>
        <v>737081.3629999999</v>
      </c>
      <c r="U107" s="268">
        <f t="shared" si="9"/>
        <v>-612663.63300000003</v>
      </c>
      <c r="V107" s="268">
        <f t="shared" si="9"/>
        <v>-684881.71900000016</v>
      </c>
      <c r="W107" s="268">
        <f t="shared" si="9"/>
        <v>-1315805.21</v>
      </c>
      <c r="X107" s="409">
        <f t="shared" si="9"/>
        <v>0</v>
      </c>
      <c r="Y107" s="268">
        <f t="shared" si="9"/>
        <v>-1520368.3559999999</v>
      </c>
      <c r="Z107" s="225">
        <f t="shared" si="9"/>
        <v>-83775.385000000009</v>
      </c>
      <c r="AA107" s="335">
        <f t="shared" si="9"/>
        <v>-81170.385000000009</v>
      </c>
      <c r="AB107" s="335">
        <f t="shared" si="9"/>
        <v>-154597</v>
      </c>
      <c r="AC107" s="335">
        <f t="shared" si="9"/>
        <v>-154597</v>
      </c>
      <c r="AD107" s="225">
        <f t="shared" si="9"/>
        <v>-290054</v>
      </c>
      <c r="AE107" s="335">
        <v>-290054</v>
      </c>
      <c r="AF107" s="409">
        <f>SUM(AF95:AF105)</f>
        <v>0</v>
      </c>
      <c r="AG107" s="393">
        <f>SUM(AG95:AG105)</f>
        <v>-270371</v>
      </c>
      <c r="AH107" s="335">
        <f>SUM(AH95:AH105)</f>
        <v>-24833</v>
      </c>
      <c r="AI107" s="335">
        <f>SUM(AI95:AI105)</f>
        <v>-143168</v>
      </c>
      <c r="AJ107" s="335">
        <v>-152263</v>
      </c>
      <c r="AK107" s="384" t="s">
        <v>363</v>
      </c>
      <c r="AL107" s="393">
        <f>SUM(AL95:AL105)</f>
        <v>-245227</v>
      </c>
      <c r="AM107" s="335">
        <v>-47663</v>
      </c>
      <c r="AN107" s="335">
        <v>-64919</v>
      </c>
      <c r="AO107" s="335">
        <v>-173209</v>
      </c>
      <c r="AP107" s="335">
        <v>-282533</v>
      </c>
      <c r="AQ107" s="393">
        <v>-282533</v>
      </c>
      <c r="AR107" s="335">
        <v>87369</v>
      </c>
      <c r="AS107" s="335">
        <v>-176503</v>
      </c>
      <c r="AT107" s="335">
        <v>241421</v>
      </c>
    </row>
    <row r="108" spans="2:46">
      <c r="B108" s="298"/>
      <c r="C108" s="298"/>
      <c r="D108" s="298"/>
      <c r="E108" s="321"/>
      <c r="F108" s="343"/>
      <c r="G108" s="343"/>
      <c r="H108" s="343"/>
      <c r="I108" s="343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386"/>
      <c r="AH108" s="219"/>
      <c r="AI108" s="219"/>
      <c r="AJ108" s="219"/>
      <c r="AK108" s="383"/>
      <c r="AL108" s="386"/>
      <c r="AM108" s="219"/>
      <c r="AN108" s="219"/>
      <c r="AO108" s="219"/>
      <c r="AP108" s="219"/>
      <c r="AQ108" s="219"/>
      <c r="AR108" s="219"/>
      <c r="AS108" s="219"/>
    </row>
    <row r="109" spans="2:46">
      <c r="B109" s="298" t="s">
        <v>125</v>
      </c>
      <c r="C109" s="298"/>
      <c r="D109" s="298"/>
      <c r="E109" s="321" t="s">
        <v>221</v>
      </c>
      <c r="F109" s="343">
        <v>15467.476000000001</v>
      </c>
      <c r="G109" s="343">
        <v>13647.771000000001</v>
      </c>
      <c r="H109" s="343">
        <v>93755.710999999996</v>
      </c>
      <c r="I109" s="261">
        <v>0</v>
      </c>
      <c r="J109" s="219">
        <v>243150.20600000001</v>
      </c>
      <c r="K109" s="219">
        <v>18097.534</v>
      </c>
      <c r="L109" s="219">
        <v>10352.403</v>
      </c>
      <c r="M109" s="219">
        <v>-12086.227999999999</v>
      </c>
      <c r="N109" s="262">
        <v>0</v>
      </c>
      <c r="O109" s="219">
        <v>-3531.5430000000001</v>
      </c>
      <c r="P109" s="219">
        <v>-26031.433000000001</v>
      </c>
      <c r="Q109" s="219">
        <v>568.91800000000001</v>
      </c>
      <c r="R109" s="219">
        <v>49010.911999999997</v>
      </c>
      <c r="S109" s="262">
        <v>0</v>
      </c>
      <c r="T109" s="334">
        <v>22436.735000000001</v>
      </c>
      <c r="U109" s="334">
        <v>-38054.741999999998</v>
      </c>
      <c r="V109" s="334">
        <v>43165.853000000003</v>
      </c>
      <c r="W109" s="334">
        <v>108223.223</v>
      </c>
      <c r="X109" s="347">
        <v>0</v>
      </c>
      <c r="Y109" s="334">
        <v>179467</v>
      </c>
      <c r="Z109" s="219">
        <v>22</v>
      </c>
      <c r="AA109" s="334">
        <v>-18880</v>
      </c>
      <c r="AB109" s="334">
        <v>-19650</v>
      </c>
      <c r="AC109" s="334">
        <v>-19650</v>
      </c>
      <c r="AD109" s="219">
        <v>-8745</v>
      </c>
      <c r="AE109" s="334">
        <v>-8745</v>
      </c>
      <c r="AF109" s="262">
        <v>0</v>
      </c>
      <c r="AG109" s="388">
        <v>-14985</v>
      </c>
      <c r="AH109" s="334">
        <v>133688</v>
      </c>
      <c r="AI109" s="334">
        <v>48876</v>
      </c>
      <c r="AJ109" s="334">
        <v>101158</v>
      </c>
      <c r="AK109" s="382" t="s">
        <v>363</v>
      </c>
      <c r="AL109" s="388">
        <v>85341</v>
      </c>
      <c r="AM109" s="334">
        <v>6536</v>
      </c>
      <c r="AN109" s="334">
        <v>12807</v>
      </c>
      <c r="AO109" s="334">
        <v>6709</v>
      </c>
      <c r="AP109" s="334">
        <v>22851</v>
      </c>
      <c r="AQ109" s="334">
        <v>22851</v>
      </c>
      <c r="AR109" s="334">
        <v>59347</v>
      </c>
      <c r="AS109" s="334">
        <v>55128</v>
      </c>
      <c r="AT109" s="334">
        <v>98669</v>
      </c>
    </row>
    <row r="110" spans="2:46">
      <c r="B110" s="298" t="s">
        <v>316</v>
      </c>
      <c r="C110" s="298"/>
      <c r="D110" s="298"/>
      <c r="E110" s="321" t="s">
        <v>221</v>
      </c>
      <c r="F110" s="328">
        <v>0</v>
      </c>
      <c r="G110" s="328">
        <v>0</v>
      </c>
      <c r="H110" s="328">
        <v>0</v>
      </c>
      <c r="I110" s="261">
        <v>0</v>
      </c>
      <c r="J110" s="219">
        <v>0</v>
      </c>
      <c r="K110" s="219">
        <v>0</v>
      </c>
      <c r="L110" s="219">
        <v>0</v>
      </c>
      <c r="M110" s="219">
        <v>0</v>
      </c>
      <c r="N110" s="262">
        <v>0</v>
      </c>
      <c r="O110" s="219">
        <v>0</v>
      </c>
      <c r="P110" s="219">
        <v>0</v>
      </c>
      <c r="Q110" s="219">
        <v>0</v>
      </c>
      <c r="R110" s="219">
        <v>0</v>
      </c>
      <c r="S110" s="262">
        <v>0</v>
      </c>
      <c r="T110" s="328">
        <v>0</v>
      </c>
      <c r="U110" s="334">
        <v>-17.192</v>
      </c>
      <c r="V110" s="334">
        <v>-18.79</v>
      </c>
      <c r="W110" s="334">
        <v>-57.665999999999997</v>
      </c>
      <c r="X110" s="347">
        <v>0</v>
      </c>
      <c r="Y110" s="334">
        <v>-97.97</v>
      </c>
      <c r="Z110" s="219">
        <v>-18880</v>
      </c>
      <c r="AA110" s="334">
        <v>22</v>
      </c>
      <c r="AB110" s="334">
        <v>82</v>
      </c>
      <c r="AC110" s="334">
        <v>82</v>
      </c>
      <c r="AD110" s="219">
        <v>84</v>
      </c>
      <c r="AE110" s="334">
        <v>84</v>
      </c>
      <c r="AF110" s="262">
        <v>0</v>
      </c>
      <c r="AG110" s="388">
        <v>-279</v>
      </c>
      <c r="AH110" s="334">
        <v>335</v>
      </c>
      <c r="AI110" s="334">
        <v>369</v>
      </c>
      <c r="AJ110" s="334">
        <v>355</v>
      </c>
      <c r="AK110" s="382" t="s">
        <v>363</v>
      </c>
      <c r="AL110" s="388">
        <v>376</v>
      </c>
      <c r="AM110" s="334">
        <v>1</v>
      </c>
      <c r="AN110" s="334">
        <v>-92</v>
      </c>
      <c r="AO110" s="334">
        <v>-33</v>
      </c>
      <c r="AP110" s="334">
        <v>-136</v>
      </c>
      <c r="AQ110" s="334">
        <v>-136</v>
      </c>
      <c r="AR110" s="334">
        <v>126</v>
      </c>
      <c r="AS110" s="334">
        <v>128</v>
      </c>
      <c r="AT110" s="334">
        <v>111</v>
      </c>
    </row>
    <row r="111" spans="2:46">
      <c r="B111" s="302" t="s">
        <v>126</v>
      </c>
      <c r="C111" s="263"/>
      <c r="D111" s="263"/>
      <c r="E111" s="266" t="s">
        <v>221</v>
      </c>
      <c r="F111" s="267">
        <f>SUM(F68,F92,F107,F109,F110)</f>
        <v>-439629.67799999996</v>
      </c>
      <c r="G111" s="267">
        <f>SUM(G68,G92,G107,G109,G110)</f>
        <v>-395444.908</v>
      </c>
      <c r="H111" s="267">
        <f>SUM(H68,H92,H107,H109,H110)</f>
        <v>-364682.25100000005</v>
      </c>
      <c r="I111" s="408">
        <f>SUM(I109:I110)</f>
        <v>0</v>
      </c>
      <c r="J111" s="268">
        <f>SUM(J68,J92,J107,J109,J110)</f>
        <v>-15727.101999999722</v>
      </c>
      <c r="K111" s="268">
        <f>SUM(K68,K92,K107,K109,K110)</f>
        <v>-222586.43900000001</v>
      </c>
      <c r="L111" s="268">
        <f>SUM(L68,L92,L107,L109,L110)</f>
        <v>719982.19199999981</v>
      </c>
      <c r="M111" s="268">
        <f>SUM(M68,M92,M107,M109,M110)</f>
        <v>52597.976999999955</v>
      </c>
      <c r="N111" s="409">
        <f>SUM(N109:N110)</f>
        <v>0</v>
      </c>
      <c r="O111" s="268">
        <f>SUM(O68,O92,O107,O109,O110)</f>
        <v>97018.371000000043</v>
      </c>
      <c r="P111" s="268">
        <f>SUM(P68,P92,P107,P109,P110)</f>
        <v>-434203.7240000001</v>
      </c>
      <c r="Q111" s="268">
        <f>SUM(Q68,Q92,Q107,Q109,Q110)</f>
        <v>54659.262455309792</v>
      </c>
      <c r="R111" s="268">
        <f>SUM(R68,R92,R107,R109,R110)</f>
        <v>89943.135000000111</v>
      </c>
      <c r="S111" s="409">
        <f>SUM(S109:S110)</f>
        <v>0</v>
      </c>
      <c r="T111" s="268">
        <f>SUM(T68,T92,T107,T109,T110)</f>
        <v>361151.84599999967</v>
      </c>
      <c r="U111" s="268">
        <f>SUM(U68,U92,U107,U109,U110)</f>
        <v>-103663.94500000005</v>
      </c>
      <c r="V111" s="268">
        <f>SUM(V68,V92,V107,V109,V110)</f>
        <v>587597.69799999963</v>
      </c>
      <c r="W111" s="268">
        <f>SUM(W68,W92,W107,W109,W110)</f>
        <v>285360.43299999944</v>
      </c>
      <c r="X111" s="409">
        <f>SUM(X109:X110)</f>
        <v>0</v>
      </c>
      <c r="Y111" s="268">
        <f>SUM(Y68,Y92,Y107,Y109,Y110)+1</f>
        <v>279243.24300000025</v>
      </c>
      <c r="Z111" s="225">
        <f>SUM(Z68,Z92,Z107,Z109,Z110)</f>
        <v>-708458.33060033002</v>
      </c>
      <c r="AA111" s="335">
        <f>SUM(AA68,AA92,AA107,AA109,AA110)</f>
        <v>-708459.19200000004</v>
      </c>
      <c r="AB111" s="335">
        <f>SUM(AB68,AB92,AB107,AB109,AB110)-1</f>
        <v>-646517.98861999996</v>
      </c>
      <c r="AC111" s="335">
        <f>SUM(AC68,AC92,AC107,AC109,AC110)</f>
        <v>-646518</v>
      </c>
      <c r="AD111" s="225">
        <f>SUM(AD68,AD92,AD107,AD109,AD110)</f>
        <v>-759132.69500000007</v>
      </c>
      <c r="AE111" s="335">
        <v>-759133</v>
      </c>
      <c r="AF111" s="409">
        <f>SUM(AF109:AF110)</f>
        <v>0</v>
      </c>
      <c r="AG111" s="393">
        <f>SUM(AG68,AG92,AG107,AG109,AG110)</f>
        <v>-481396</v>
      </c>
      <c r="AH111" s="335">
        <f>SUM(AH68,AH92,AH107,AH109,AH110)</f>
        <v>165176</v>
      </c>
      <c r="AI111" s="335">
        <f>SUM(AI68,AI92,AI107,AI109,AI110)</f>
        <v>-107710</v>
      </c>
      <c r="AJ111" s="335">
        <v>138565</v>
      </c>
      <c r="AK111" s="384" t="s">
        <v>363</v>
      </c>
      <c r="AL111" s="393">
        <f>SUM(AL68,AL92,AL107,AL109,AL110)</f>
        <v>81412</v>
      </c>
      <c r="AM111" s="335">
        <v>28392</v>
      </c>
      <c r="AN111" s="335">
        <v>299080</v>
      </c>
      <c r="AO111" s="335">
        <v>40193</v>
      </c>
      <c r="AP111" s="335">
        <v>-170015</v>
      </c>
      <c r="AQ111" s="393">
        <v>-170015</v>
      </c>
      <c r="AR111" s="335">
        <v>80749</v>
      </c>
      <c r="AS111" s="335">
        <v>-2591</v>
      </c>
      <c r="AT111" s="335">
        <v>233183</v>
      </c>
    </row>
    <row r="112" spans="2:46">
      <c r="B112" s="298"/>
      <c r="C112" s="298"/>
      <c r="D112" s="298"/>
      <c r="E112" s="321"/>
      <c r="F112" s="343"/>
      <c r="G112" s="343"/>
      <c r="H112" s="343"/>
      <c r="I112" s="343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388"/>
      <c r="AH112" s="219"/>
      <c r="AI112" s="219"/>
      <c r="AJ112" s="219"/>
      <c r="AK112" s="383"/>
      <c r="AL112" s="388"/>
      <c r="AM112" s="219"/>
      <c r="AN112" s="219"/>
      <c r="AO112" s="219"/>
      <c r="AP112" s="219"/>
      <c r="AQ112" s="219"/>
      <c r="AR112" s="219"/>
      <c r="AS112" s="219"/>
    </row>
    <row r="113" spans="2:46">
      <c r="B113" s="298" t="s">
        <v>127</v>
      </c>
      <c r="C113" s="298"/>
      <c r="D113" s="298"/>
      <c r="E113" s="321" t="s">
        <v>221</v>
      </c>
      <c r="F113" s="343">
        <v>826443.71799999999</v>
      </c>
      <c r="G113" s="343">
        <v>826443.71799999999</v>
      </c>
      <c r="H113" s="343">
        <v>826443.71799999999</v>
      </c>
      <c r="I113" s="261">
        <v>0</v>
      </c>
      <c r="J113" s="219">
        <v>826443.71799999999</v>
      </c>
      <c r="K113" s="219">
        <v>808434.13899999997</v>
      </c>
      <c r="L113" s="219">
        <v>808424.13899999997</v>
      </c>
      <c r="M113" s="219">
        <v>808434.13899999997</v>
      </c>
      <c r="N113" s="262">
        <v>0</v>
      </c>
      <c r="O113" s="219">
        <v>808434.13899999997</v>
      </c>
      <c r="P113" s="219">
        <v>905452.51100000006</v>
      </c>
      <c r="Q113" s="219">
        <v>905452.51100000006</v>
      </c>
      <c r="R113" s="219">
        <v>905452.51100000006</v>
      </c>
      <c r="S113" s="262">
        <v>0</v>
      </c>
      <c r="T113" s="334">
        <v>905452.51100000006</v>
      </c>
      <c r="U113" s="334">
        <v>1266604.8149999999</v>
      </c>
      <c r="V113" s="334">
        <v>1266604.8149999999</v>
      </c>
      <c r="W113" s="334">
        <v>1266604.8149999999</v>
      </c>
      <c r="X113" s="347">
        <v>0</v>
      </c>
      <c r="Y113" s="334">
        <v>1266604.8149999999</v>
      </c>
      <c r="Z113" s="219">
        <v>1545848</v>
      </c>
      <c r="AA113" s="343">
        <v>1545848</v>
      </c>
      <c r="AB113" s="343">
        <v>1545848</v>
      </c>
      <c r="AC113" s="343">
        <v>1545848</v>
      </c>
      <c r="AD113" s="219">
        <v>1545848</v>
      </c>
      <c r="AE113" s="343">
        <v>1545848</v>
      </c>
      <c r="AF113" s="262">
        <v>0</v>
      </c>
      <c r="AG113" s="389">
        <v>1545848</v>
      </c>
      <c r="AH113" s="343">
        <v>1064452</v>
      </c>
      <c r="AI113" s="343">
        <v>1064452</v>
      </c>
      <c r="AJ113" s="343">
        <v>1064452</v>
      </c>
      <c r="AK113" s="381" t="s">
        <v>363</v>
      </c>
      <c r="AL113" s="389">
        <v>1064452</v>
      </c>
      <c r="AM113" s="343">
        <v>1145864</v>
      </c>
      <c r="AN113" s="343">
        <v>1145864</v>
      </c>
      <c r="AO113" s="343">
        <v>1145864</v>
      </c>
      <c r="AP113" s="343">
        <v>1145864</v>
      </c>
      <c r="AQ113" s="343">
        <v>1145864</v>
      </c>
      <c r="AR113" s="343">
        <v>975849</v>
      </c>
      <c r="AS113" s="343">
        <v>975849</v>
      </c>
      <c r="AT113" s="343">
        <v>1140550</v>
      </c>
    </row>
    <row r="114" spans="2:46">
      <c r="B114" s="302" t="s">
        <v>128</v>
      </c>
      <c r="C114" s="263"/>
      <c r="D114" s="263"/>
      <c r="E114" s="266" t="s">
        <v>221</v>
      </c>
      <c r="F114" s="267">
        <f t="shared" ref="F114:R114" si="10">SUM(F111:F113)</f>
        <v>386814.04000000004</v>
      </c>
      <c r="G114" s="267">
        <f t="shared" si="10"/>
        <v>430998.81</v>
      </c>
      <c r="H114" s="267">
        <f t="shared" si="10"/>
        <v>461761.46699999995</v>
      </c>
      <c r="I114" s="408">
        <f>SUM(I111:I113)</f>
        <v>0</v>
      </c>
      <c r="J114" s="268">
        <f t="shared" si="10"/>
        <v>810716.61600000027</v>
      </c>
      <c r="K114" s="268">
        <f t="shared" si="10"/>
        <v>585847.69999999995</v>
      </c>
      <c r="L114" s="268">
        <f t="shared" si="10"/>
        <v>1528406.3309999998</v>
      </c>
      <c r="M114" s="268">
        <f t="shared" si="10"/>
        <v>861032.11599999992</v>
      </c>
      <c r="N114" s="409">
        <f>SUM(N111:N113)</f>
        <v>0</v>
      </c>
      <c r="O114" s="268">
        <f t="shared" si="10"/>
        <v>905452.51</v>
      </c>
      <c r="P114" s="268">
        <f t="shared" si="10"/>
        <v>471248.78699999995</v>
      </c>
      <c r="Q114" s="268">
        <f t="shared" si="10"/>
        <v>960111.7734553098</v>
      </c>
      <c r="R114" s="268">
        <f t="shared" si="10"/>
        <v>995395.64600000018</v>
      </c>
      <c r="S114" s="409">
        <f>SUM(S111:S113)</f>
        <v>0</v>
      </c>
      <c r="T114" s="268">
        <f>SUM(T111:T113)+1</f>
        <v>1266605.3569999998</v>
      </c>
      <c r="U114" s="268">
        <f t="shared" ref="U114:Z114" si="11">SUM(U111:U113)</f>
        <v>1162940.8699999999</v>
      </c>
      <c r="V114" s="268">
        <f t="shared" si="11"/>
        <v>1854202.5129999996</v>
      </c>
      <c r="W114" s="268">
        <f t="shared" si="11"/>
        <v>1551965.2479999994</v>
      </c>
      <c r="X114" s="409">
        <f t="shared" si="11"/>
        <v>0</v>
      </c>
      <c r="Y114" s="268">
        <f t="shared" si="11"/>
        <v>1545848.0580000002</v>
      </c>
      <c r="Z114" s="225">
        <f t="shared" si="11"/>
        <v>837389.66939966998</v>
      </c>
      <c r="AA114" s="335">
        <f>SUM(AA111:AA113)</f>
        <v>837388.80799999996</v>
      </c>
      <c r="AB114" s="335">
        <f>SUM(AB111:AB113)</f>
        <v>899330.01138000004</v>
      </c>
      <c r="AC114" s="335">
        <v>899330</v>
      </c>
      <c r="AD114" s="225">
        <f>SUM(AD111:AD113)</f>
        <v>786715.30499999993</v>
      </c>
      <c r="AE114" s="335">
        <v>786715</v>
      </c>
      <c r="AF114" s="411">
        <f>SUM(AF111:AF113)</f>
        <v>0</v>
      </c>
      <c r="AG114" s="393">
        <f>SUM(AG111:AG113)</f>
        <v>1064452</v>
      </c>
      <c r="AH114" s="335">
        <f>SUM(AH111:AH113)</f>
        <v>1229628</v>
      </c>
      <c r="AI114" s="335">
        <f>SUM(AI111:AI113)</f>
        <v>956742</v>
      </c>
      <c r="AJ114" s="335">
        <v>1203017</v>
      </c>
      <c r="AK114" s="384" t="s">
        <v>363</v>
      </c>
      <c r="AL114" s="393">
        <f>SUM(AL111:AL113)</f>
        <v>1145864</v>
      </c>
      <c r="AM114" s="335">
        <v>1174256</v>
      </c>
      <c r="AN114" s="335">
        <v>1444944</v>
      </c>
      <c r="AO114" s="335">
        <v>1186057</v>
      </c>
      <c r="AP114" s="335">
        <v>975849</v>
      </c>
      <c r="AQ114" s="393">
        <v>975849</v>
      </c>
      <c r="AR114" s="335">
        <v>1056598</v>
      </c>
      <c r="AS114" s="335">
        <v>973258</v>
      </c>
      <c r="AT114" s="335">
        <v>1373733</v>
      </c>
    </row>
    <row r="115" spans="2:46">
      <c r="AH115" s="58"/>
      <c r="AI115" s="58"/>
      <c r="AJ115" s="58"/>
      <c r="AK115" s="58"/>
    </row>
    <row r="118" spans="2:46">
      <c r="B118" s="33"/>
      <c r="C118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114"/>
  <sheetViews>
    <sheetView showGridLines="0" zoomScaleNormal="100" workbookViewId="0">
      <selection activeCell="AP10" sqref="AP10"/>
    </sheetView>
  </sheetViews>
  <sheetFormatPr defaultColWidth="8.7109375" defaultRowHeight="12.75" outlineLevelCol="1"/>
  <cols>
    <col min="1" max="1" width="2.42578125" style="4" customWidth="1"/>
    <col min="2" max="2" width="49.5703125" style="4" customWidth="1"/>
    <col min="3" max="3" width="17" style="89" customWidth="1"/>
    <col min="4" max="7" width="15.28515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2.28515625" style="9" bestFit="1" customWidth="1" collapsed="1"/>
    <col min="19" max="21" width="15.5703125" style="4" hidden="1" customWidth="1" outlineLevel="1"/>
    <col min="22" max="22" width="2" style="4" hidden="1" customWidth="1" outlineLevel="1"/>
    <col min="23" max="23" width="12.28515625" style="9" bestFit="1" customWidth="1" collapsed="1"/>
    <col min="24" max="27" width="13" style="9" hidden="1" customWidth="1" outlineLevel="1"/>
    <col min="28" max="28" width="12.28515625" style="9" bestFit="1" customWidth="1" collapsed="1"/>
    <col min="29" max="29" width="12.5703125" style="294" hidden="1" customWidth="1" outlineLevel="1"/>
    <col min="30" max="30" width="12.5703125" style="4" hidden="1" customWidth="1" outlineLevel="1"/>
    <col min="31" max="31" width="12.5703125" style="292" hidden="1" customWidth="1" outlineLevel="1"/>
    <col min="32" max="32" width="13.28515625" style="292" hidden="1" customWidth="1" outlineLevel="1"/>
    <col min="33" max="33" width="12.28515625" style="294" bestFit="1" customWidth="1" collapsed="1"/>
    <col min="34" max="34" width="12.5703125" style="4" customWidth="1" outlineLevel="1"/>
    <col min="35" max="35" width="10.85546875" style="4" customWidth="1" outlineLevel="1"/>
    <col min="36" max="36" width="12.28515625" style="4" customWidth="1" outlineLevel="1"/>
    <col min="37" max="37" width="12.28515625" style="292" customWidth="1" outlineLevel="1"/>
    <col min="38" max="38" width="12" style="292" bestFit="1" customWidth="1"/>
    <col min="39" max="39" width="11.140625" style="4" bestFit="1" customWidth="1"/>
    <col min="40" max="40" width="12.140625" style="292" bestFit="1" customWidth="1"/>
    <col min="41" max="41" width="11.140625" style="292" bestFit="1" customWidth="1"/>
    <col min="42" max="42" width="10.85546875" style="4" bestFit="1" customWidth="1"/>
    <col min="43" max="43" width="9.85546875" style="4" bestFit="1" customWidth="1"/>
    <col min="44" max="44" width="12.42578125" style="4" customWidth="1"/>
    <col min="45" max="16384" width="8.7109375" style="4"/>
  </cols>
  <sheetData>
    <row r="1" spans="1:44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252</v>
      </c>
      <c r="AB1" s="86">
        <v>2019</v>
      </c>
      <c r="AC1" s="316" t="s">
        <v>318</v>
      </c>
      <c r="AD1" s="316" t="s">
        <v>343</v>
      </c>
      <c r="AE1" s="316" t="s">
        <v>350</v>
      </c>
      <c r="AF1" s="231" t="s">
        <v>360</v>
      </c>
      <c r="AG1" s="255">
        <v>2020</v>
      </c>
      <c r="AH1" s="316" t="s">
        <v>374</v>
      </c>
      <c r="AI1" s="316" t="s">
        <v>377</v>
      </c>
      <c r="AJ1" s="316" t="s">
        <v>383</v>
      </c>
      <c r="AK1" s="316" t="s">
        <v>386</v>
      </c>
      <c r="AL1" s="255">
        <v>2021</v>
      </c>
      <c r="AM1" s="316" t="s">
        <v>389</v>
      </c>
      <c r="AN1" s="316" t="s">
        <v>397</v>
      </c>
      <c r="AO1" s="316" t="s">
        <v>402</v>
      </c>
    </row>
    <row r="2" spans="1:44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188">
        <v>63.084531249999984</v>
      </c>
      <c r="AB2" s="9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314">
        <v>67.22886210859572</v>
      </c>
      <c r="AM2" s="314">
        <v>102.23</v>
      </c>
      <c r="AN2" s="292">
        <v>113.93</v>
      </c>
      <c r="AO2" s="297">
        <v>105.51</v>
      </c>
    </row>
    <row r="3" spans="1:44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228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314">
        <v>424.78693650793667</v>
      </c>
      <c r="AM3" s="339">
        <v>457.41</v>
      </c>
      <c r="AN3" s="292">
        <v>442.8</v>
      </c>
      <c r="AO3" s="314">
        <v>458.60336996336929</v>
      </c>
    </row>
    <row r="4" spans="1:44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229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315">
        <v>431.8</v>
      </c>
      <c r="AM4" s="315">
        <v>466.31</v>
      </c>
      <c r="AN4" s="315">
        <v>470.34</v>
      </c>
      <c r="AO4" s="315">
        <v>476.71</v>
      </c>
    </row>
    <row r="5" spans="1:44">
      <c r="Y5" s="4"/>
      <c r="Z5" s="4"/>
      <c r="AA5" s="4"/>
      <c r="AB5" s="4"/>
      <c r="AC5" s="292"/>
      <c r="AD5" s="292"/>
      <c r="AG5" s="292"/>
    </row>
    <row r="6" spans="1:44">
      <c r="Y6" s="4"/>
      <c r="Z6" s="4"/>
      <c r="AA6" s="4"/>
      <c r="AB6" s="4"/>
      <c r="AC6" s="292"/>
      <c r="AD6" s="292"/>
      <c r="AG6" s="292"/>
    </row>
    <row r="7" spans="1:44" ht="18.75">
      <c r="B7" s="21" t="s">
        <v>13</v>
      </c>
      <c r="V7" s="180"/>
      <c r="Y7" s="4"/>
      <c r="Z7" s="4"/>
      <c r="AA7" s="4"/>
      <c r="AB7" s="4"/>
      <c r="AC7" s="292"/>
      <c r="AD7" s="292"/>
      <c r="AG7" s="292"/>
    </row>
    <row r="8" spans="1:44">
      <c r="B8" s="22"/>
      <c r="D8" s="19"/>
      <c r="E8" s="19"/>
      <c r="F8" s="19"/>
      <c r="G8" s="19"/>
      <c r="V8" s="133"/>
      <c r="Y8" s="4"/>
      <c r="Z8" s="4"/>
      <c r="AA8" s="4"/>
      <c r="AB8" s="4"/>
      <c r="AC8" s="292"/>
      <c r="AD8" s="292"/>
      <c r="AG8" s="292"/>
    </row>
    <row r="9" spans="1:44">
      <c r="S9" s="35"/>
      <c r="Y9" s="23"/>
      <c r="Z9" s="23"/>
      <c r="AA9" s="23"/>
      <c r="AB9" s="23"/>
      <c r="AC9" s="23"/>
      <c r="AD9" s="23"/>
      <c r="AG9" s="23"/>
    </row>
    <row r="10" spans="1:44">
      <c r="B10" s="48" t="s">
        <v>130</v>
      </c>
      <c r="C10" s="90"/>
      <c r="D10" s="85" t="s">
        <v>185</v>
      </c>
      <c r="E10" s="85" t="s">
        <v>186</v>
      </c>
      <c r="F10" s="85" t="s">
        <v>187</v>
      </c>
      <c r="G10" s="85" t="s">
        <v>188</v>
      </c>
      <c r="H10" s="86">
        <v>2015</v>
      </c>
      <c r="I10" s="316" t="s">
        <v>189</v>
      </c>
      <c r="J10" s="316" t="s">
        <v>190</v>
      </c>
      <c r="K10" s="316" t="s">
        <v>191</v>
      </c>
      <c r="L10" s="316" t="s">
        <v>192</v>
      </c>
      <c r="M10" s="86">
        <v>2016</v>
      </c>
      <c r="N10" s="316" t="s">
        <v>193</v>
      </c>
      <c r="O10" s="316" t="s">
        <v>194</v>
      </c>
      <c r="P10" s="316" t="s">
        <v>195</v>
      </c>
      <c r="Q10" s="316" t="s">
        <v>196</v>
      </c>
      <c r="R10" s="86">
        <v>2017</v>
      </c>
      <c r="S10" s="316" t="s">
        <v>197</v>
      </c>
      <c r="T10" s="316" t="s">
        <v>213</v>
      </c>
      <c r="U10" s="316" t="s">
        <v>214</v>
      </c>
      <c r="V10" s="316" t="s">
        <v>217</v>
      </c>
      <c r="W10" s="86">
        <v>2018</v>
      </c>
      <c r="X10" s="316" t="s">
        <v>220</v>
      </c>
      <c r="Y10" s="316" t="s">
        <v>228</v>
      </c>
      <c r="Z10" s="316" t="s">
        <v>240</v>
      </c>
      <c r="AA10" s="316" t="s">
        <v>252</v>
      </c>
      <c r="AB10" s="86">
        <v>2019</v>
      </c>
      <c r="AC10" s="316" t="s">
        <v>318</v>
      </c>
      <c r="AD10" s="316" t="s">
        <v>343</v>
      </c>
      <c r="AE10" s="316" t="s">
        <v>350</v>
      </c>
      <c r="AF10" s="316" t="s">
        <v>360</v>
      </c>
      <c r="AG10" s="86">
        <v>2020</v>
      </c>
      <c r="AH10" s="316" t="s">
        <v>374</v>
      </c>
      <c r="AI10" s="316" t="s">
        <v>377</v>
      </c>
      <c r="AJ10" s="316" t="s">
        <v>383</v>
      </c>
      <c r="AK10" s="316" t="s">
        <v>386</v>
      </c>
      <c r="AL10" s="86">
        <v>2021</v>
      </c>
      <c r="AM10" s="316" t="s">
        <v>389</v>
      </c>
      <c r="AN10" s="316" t="s">
        <v>397</v>
      </c>
      <c r="AO10" s="316" t="s">
        <v>402</v>
      </c>
    </row>
    <row r="11" spans="1:44">
      <c r="B11" s="49"/>
      <c r="C11" s="91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1"/>
      <c r="Y11" s="51"/>
      <c r="Z11" s="51"/>
      <c r="AA11" s="51"/>
      <c r="AB11" s="51"/>
      <c r="AC11" s="304"/>
      <c r="AD11" s="304"/>
      <c r="AG11" s="304"/>
      <c r="AH11" s="292"/>
      <c r="AL11" s="304"/>
    </row>
    <row r="12" spans="1:44">
      <c r="B12" s="52" t="s">
        <v>131</v>
      </c>
      <c r="C12" s="92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1"/>
      <c r="Y12" s="51"/>
      <c r="Z12" s="51"/>
      <c r="AA12" s="51"/>
      <c r="AB12" s="51"/>
      <c r="AC12" s="304"/>
      <c r="AD12" s="304"/>
      <c r="AG12" s="304"/>
      <c r="AH12" s="292"/>
      <c r="AL12" s="304"/>
    </row>
    <row r="13" spans="1:44">
      <c r="B13" s="53" t="s">
        <v>358</v>
      </c>
      <c r="C13" s="91" t="s">
        <v>129</v>
      </c>
      <c r="D13" s="133">
        <v>1341.174</v>
      </c>
      <c r="E13" s="133">
        <v>1385.0419999999999</v>
      </c>
      <c r="F13" s="133">
        <v>1396.0509999999999</v>
      </c>
      <c r="G13" s="133">
        <v>1397.2719999999999</v>
      </c>
      <c r="H13" s="134">
        <f t="shared" ref="H13:H21" si="0">SUM(D13:G13)</f>
        <v>5519.5389999999998</v>
      </c>
      <c r="I13" s="135">
        <v>1389.5170000000001</v>
      </c>
      <c r="J13" s="135">
        <v>1394.701</v>
      </c>
      <c r="K13" s="135">
        <v>1404</v>
      </c>
      <c r="L13" s="135">
        <v>1375.9710000000002</v>
      </c>
      <c r="M13" s="134">
        <f t="shared" ref="M13:M21" si="1">SUM(I13:L13)</f>
        <v>5564.1890000000003</v>
      </c>
      <c r="N13" s="135">
        <v>1337.212</v>
      </c>
      <c r="O13" s="135">
        <v>1370.279</v>
      </c>
      <c r="P13" s="135">
        <v>1391.171</v>
      </c>
      <c r="Q13" s="135">
        <v>1389.5920000000001</v>
      </c>
      <c r="R13" s="134">
        <f>SUM(N13:Q13)</f>
        <v>5488.2540000000008</v>
      </c>
      <c r="S13" s="135">
        <v>1352.231</v>
      </c>
      <c r="T13" s="135">
        <v>1375.3109999999999</v>
      </c>
      <c r="U13" s="135">
        <v>1380</v>
      </c>
      <c r="V13" s="135">
        <v>1380.0580000000009</v>
      </c>
      <c r="W13" s="134">
        <f>SUM(S13:V13)</f>
        <v>5487.6</v>
      </c>
      <c r="X13" s="135">
        <v>1360.057</v>
      </c>
      <c r="Y13" s="135">
        <v>1390.895</v>
      </c>
      <c r="Z13" s="135">
        <v>1426.395</v>
      </c>
      <c r="AA13" s="235">
        <v>1408.6880000000001</v>
      </c>
      <c r="AB13" s="244">
        <f>SUM(X13:AA13)</f>
        <v>5586.0349999999999</v>
      </c>
      <c r="AC13" s="344">
        <v>1397.4390000000001</v>
      </c>
      <c r="AD13" s="344">
        <v>1348.749</v>
      </c>
      <c r="AE13" s="344">
        <v>1281.0509999999992</v>
      </c>
      <c r="AF13" s="344">
        <v>1319.8130000000001</v>
      </c>
      <c r="AG13" s="244">
        <f>SUM(AC13:AF13)</f>
        <v>5347.0519999999997</v>
      </c>
      <c r="AH13" s="344">
        <v>1298.604</v>
      </c>
      <c r="AI13" s="344">
        <v>1330.0529999999997</v>
      </c>
      <c r="AJ13" s="344">
        <v>1359.441</v>
      </c>
      <c r="AK13" s="344">
        <v>1343.6299999999999</v>
      </c>
      <c r="AL13" s="244">
        <f>SUM(AH13:AK13)</f>
        <v>5331.7280000000001</v>
      </c>
      <c r="AM13" s="344">
        <v>1250.097</v>
      </c>
      <c r="AN13" s="344">
        <v>1251.3529999999998</v>
      </c>
      <c r="AO13" s="344">
        <v>1303.2200000000005</v>
      </c>
      <c r="AP13" s="344"/>
      <c r="AR13" s="344"/>
    </row>
    <row r="14" spans="1:44">
      <c r="B14" s="53" t="s">
        <v>132</v>
      </c>
      <c r="C14" s="91" t="s">
        <v>129</v>
      </c>
      <c r="D14" s="133">
        <v>681.89099999999996</v>
      </c>
      <c r="E14" s="133">
        <v>702.721</v>
      </c>
      <c r="F14" s="133">
        <v>719.13099999999997</v>
      </c>
      <c r="G14" s="133">
        <v>719.29700000000003</v>
      </c>
      <c r="H14" s="134">
        <f t="shared" si="0"/>
        <v>2823.04</v>
      </c>
      <c r="I14" s="135">
        <v>702.096</v>
      </c>
      <c r="J14" s="135">
        <v>705.09899999999993</v>
      </c>
      <c r="K14" s="135">
        <v>715</v>
      </c>
      <c r="L14" s="135">
        <v>709.81299999999987</v>
      </c>
      <c r="M14" s="134">
        <f t="shared" si="1"/>
        <v>2832.0079999999998</v>
      </c>
      <c r="N14" s="135">
        <v>691.21699999999998</v>
      </c>
      <c r="O14" s="135">
        <v>707.59100000000001</v>
      </c>
      <c r="P14" s="135">
        <v>718.06899999999996</v>
      </c>
      <c r="Q14" s="135">
        <v>723.13800000000003</v>
      </c>
      <c r="R14" s="134">
        <f t="shared" ref="R14:R21" si="2">SUM(N14:Q14)</f>
        <v>2840.0149999999999</v>
      </c>
      <c r="S14" s="135">
        <v>695.35400000000004</v>
      </c>
      <c r="T14" s="135">
        <v>703.81799999999998</v>
      </c>
      <c r="U14" s="135">
        <v>745</v>
      </c>
      <c r="V14" s="135">
        <v>750.32799999999975</v>
      </c>
      <c r="W14" s="134">
        <f t="shared" ref="W14:W21" si="3">SUM(S14:V14)</f>
        <v>2894.5</v>
      </c>
      <c r="X14" s="135">
        <v>715.03300000000002</v>
      </c>
      <c r="Y14" s="135">
        <v>714.47900000000004</v>
      </c>
      <c r="Z14" s="135">
        <v>734.99099999999999</v>
      </c>
      <c r="AA14" s="235">
        <v>735.2</v>
      </c>
      <c r="AB14" s="244">
        <f t="shared" ref="AB14:AB21" si="4">SUM(X14:AA14)</f>
        <v>2899.7030000000004</v>
      </c>
      <c r="AC14" s="344">
        <v>701</v>
      </c>
      <c r="AD14" s="344">
        <v>651.86699999999996</v>
      </c>
      <c r="AE14" s="344">
        <v>613.79</v>
      </c>
      <c r="AF14" s="344">
        <v>633.97599999999989</v>
      </c>
      <c r="AG14" s="244">
        <f t="shared" ref="AG14:AG22" si="5">SUM(AC14:AF14)</f>
        <v>2600.6329999999998</v>
      </c>
      <c r="AH14" s="344">
        <v>594.72799999999995</v>
      </c>
      <c r="AI14" s="344">
        <v>618.14600000000007</v>
      </c>
      <c r="AJ14" s="344">
        <v>642.3359999999999</v>
      </c>
      <c r="AK14" s="344">
        <v>667.03499999999974</v>
      </c>
      <c r="AL14" s="244">
        <f t="shared" ref="AL14:AL22" si="6">SUM(AH14:AK14)</f>
        <v>2522.2449999999999</v>
      </c>
      <c r="AM14" s="344">
        <v>627.45100000000002</v>
      </c>
      <c r="AN14" s="344">
        <v>639.43499999999995</v>
      </c>
      <c r="AO14" s="344">
        <v>654.05300000000011</v>
      </c>
      <c r="AP14" s="344"/>
      <c r="AR14" s="344"/>
    </row>
    <row r="15" spans="1:44">
      <c r="B15" s="53" t="s">
        <v>133</v>
      </c>
      <c r="C15" s="91" t="s">
        <v>129</v>
      </c>
      <c r="D15" s="133">
        <v>265.976</v>
      </c>
      <c r="E15" s="133">
        <v>264.89999999999998</v>
      </c>
      <c r="F15" s="133">
        <v>271.31900000000002</v>
      </c>
      <c r="G15" s="133">
        <v>266.971</v>
      </c>
      <c r="H15" s="134">
        <f t="shared" si="0"/>
        <v>1069.1659999999999</v>
      </c>
      <c r="I15" s="135">
        <v>265.45850000000002</v>
      </c>
      <c r="J15" s="135">
        <v>260.84350000000001</v>
      </c>
      <c r="K15" s="135">
        <v>267</v>
      </c>
      <c r="L15" s="135">
        <v>270.24200000000019</v>
      </c>
      <c r="M15" s="134">
        <f t="shared" si="1"/>
        <v>1063.5440000000003</v>
      </c>
      <c r="N15" s="135">
        <v>261.35700000000003</v>
      </c>
      <c r="O15" s="135">
        <v>266.41449999999992</v>
      </c>
      <c r="P15" s="135">
        <v>273.03700000000003</v>
      </c>
      <c r="Q15" s="135">
        <v>269.75049999999999</v>
      </c>
      <c r="R15" s="134">
        <f t="shared" si="2"/>
        <v>1070.559</v>
      </c>
      <c r="S15" s="135">
        <v>265.149</v>
      </c>
      <c r="T15" s="135">
        <v>270.87299999999999</v>
      </c>
      <c r="U15" s="135">
        <v>273</v>
      </c>
      <c r="V15" s="135">
        <v>271.97800000000007</v>
      </c>
      <c r="W15" s="134">
        <f t="shared" si="3"/>
        <v>1081</v>
      </c>
      <c r="X15" s="135">
        <v>266.99099999999999</v>
      </c>
      <c r="Y15" s="135">
        <v>269.774</v>
      </c>
      <c r="Z15" s="135">
        <v>272</v>
      </c>
      <c r="AA15" s="235">
        <v>273.2600000000001</v>
      </c>
      <c r="AB15" s="244">
        <f t="shared" si="4"/>
        <v>1082.0250000000001</v>
      </c>
      <c r="AC15" s="344">
        <v>269</v>
      </c>
      <c r="AD15" s="344">
        <v>237.39452571282504</v>
      </c>
      <c r="AE15" s="344">
        <v>241.59649439319992</v>
      </c>
      <c r="AF15" s="344">
        <v>253.17997989397509</v>
      </c>
      <c r="AG15" s="244">
        <f t="shared" si="5"/>
        <v>1001.171</v>
      </c>
      <c r="AH15" s="344">
        <v>248.2655</v>
      </c>
      <c r="AI15" s="344">
        <v>263.08349999999996</v>
      </c>
      <c r="AJ15" s="344">
        <v>268.74050000000011</v>
      </c>
      <c r="AK15" s="344">
        <v>268.00499999999988</v>
      </c>
      <c r="AL15" s="244">
        <f t="shared" si="6"/>
        <v>1048.0944999999999</v>
      </c>
      <c r="AM15" s="344">
        <v>260.0095</v>
      </c>
      <c r="AN15" s="344">
        <v>268.99860986048998</v>
      </c>
      <c r="AO15" s="344">
        <v>269.72218579854007</v>
      </c>
      <c r="AP15" s="344"/>
      <c r="AR15" s="344"/>
    </row>
    <row r="16" spans="1:44">
      <c r="A16" s="68"/>
      <c r="B16" s="53" t="s">
        <v>218</v>
      </c>
      <c r="C16" s="91" t="s">
        <v>129</v>
      </c>
      <c r="D16" s="133">
        <v>375.8458646616541</v>
      </c>
      <c r="E16" s="133">
        <v>375.80075187969925</v>
      </c>
      <c r="F16" s="133">
        <v>375.82932330827066</v>
      </c>
      <c r="G16" s="133">
        <v>372.42481203007515</v>
      </c>
      <c r="H16" s="134">
        <f t="shared" si="0"/>
        <v>1499.9007518796991</v>
      </c>
      <c r="I16" s="135">
        <v>364.92149999999998</v>
      </c>
      <c r="J16" s="135">
        <v>364.51299999999998</v>
      </c>
      <c r="K16" s="135">
        <v>370.3556390977443</v>
      </c>
      <c r="L16" s="135">
        <v>368.22636090225569</v>
      </c>
      <c r="M16" s="134">
        <f t="shared" si="1"/>
        <v>1468.0165</v>
      </c>
      <c r="N16" s="135">
        <v>346.16399999999999</v>
      </c>
      <c r="O16" s="135">
        <v>364.34550000000002</v>
      </c>
      <c r="P16" s="135">
        <v>352.70974999999999</v>
      </c>
      <c r="Q16" s="135">
        <v>336.78225000000003</v>
      </c>
      <c r="R16" s="134">
        <f t="shared" si="2"/>
        <v>1400.0015000000001</v>
      </c>
      <c r="S16" s="135">
        <v>336.84210526315786</v>
      </c>
      <c r="T16" s="135">
        <v>328.29349999999999</v>
      </c>
      <c r="U16" s="135">
        <v>351.12781954887214</v>
      </c>
      <c r="V16" s="135">
        <v>337.73657518796995</v>
      </c>
      <c r="W16" s="134">
        <f t="shared" si="3"/>
        <v>1354</v>
      </c>
      <c r="X16" s="135">
        <v>311.43</v>
      </c>
      <c r="Y16" s="135">
        <v>281.37700000000001</v>
      </c>
      <c r="Z16" s="135">
        <v>258.35000000000002</v>
      </c>
      <c r="AA16" s="235">
        <v>262.39999999999998</v>
      </c>
      <c r="AB16" s="244">
        <f t="shared" si="4"/>
        <v>1113.557</v>
      </c>
      <c r="AC16" s="344">
        <v>223</v>
      </c>
      <c r="AD16" s="344">
        <v>194.15005600000001</v>
      </c>
      <c r="AE16" s="344">
        <v>181.84699249999989</v>
      </c>
      <c r="AF16" s="344">
        <v>178.59295150000014</v>
      </c>
      <c r="AG16" s="244">
        <f t="shared" si="5"/>
        <v>777.59</v>
      </c>
      <c r="AH16" s="344">
        <v>189.70661699999999</v>
      </c>
      <c r="AI16" s="344">
        <v>185.58988299999999</v>
      </c>
      <c r="AJ16" s="344">
        <v>179.61950000000007</v>
      </c>
      <c r="AK16" s="344">
        <v>171.69149999999996</v>
      </c>
      <c r="AL16" s="244">
        <f t="shared" si="6"/>
        <v>726.60750000000007</v>
      </c>
      <c r="AM16" s="344">
        <v>169.33500000000001</v>
      </c>
      <c r="AN16" s="344">
        <v>163.276036</v>
      </c>
      <c r="AO16" s="344">
        <v>160.72938450000001</v>
      </c>
      <c r="AP16" s="344"/>
      <c r="AR16" s="344"/>
    </row>
    <row r="17" spans="1:45">
      <c r="A17" s="68"/>
      <c r="B17" s="53" t="s">
        <v>219</v>
      </c>
      <c r="C17" s="91" t="s">
        <v>129</v>
      </c>
      <c r="D17" s="180">
        <v>374.04713533834587</v>
      </c>
      <c r="E17" s="180">
        <v>357.70624812030076</v>
      </c>
      <c r="F17" s="180">
        <v>364.11867669172932</v>
      </c>
      <c r="G17" s="180">
        <v>352.55318796992481</v>
      </c>
      <c r="H17" s="134">
        <f t="shared" si="0"/>
        <v>1448.4252481203007</v>
      </c>
      <c r="I17" s="135">
        <v>323.75772000000001</v>
      </c>
      <c r="J17" s="135">
        <v>311.60085000000004</v>
      </c>
      <c r="K17" s="135">
        <v>302.72736090225567</v>
      </c>
      <c r="L17" s="135">
        <v>297.19795409774434</v>
      </c>
      <c r="M17" s="134">
        <f t="shared" si="1"/>
        <v>1235.2838850000001</v>
      </c>
      <c r="N17" s="135">
        <v>270.48136499999998</v>
      </c>
      <c r="O17" s="135">
        <v>273.67824000000002</v>
      </c>
      <c r="P17" s="135">
        <v>266.68050749999998</v>
      </c>
      <c r="Q17" s="135">
        <v>265.89741750000007</v>
      </c>
      <c r="R17" s="134">
        <f t="shared" si="2"/>
        <v>1076.7375300000001</v>
      </c>
      <c r="S17" s="135">
        <v>250.16489473684209</v>
      </c>
      <c r="T17" s="135">
        <v>247.89138000000003</v>
      </c>
      <c r="U17" s="135">
        <v>256.8721804511278</v>
      </c>
      <c r="V17" s="135">
        <v>243.07154481203003</v>
      </c>
      <c r="W17" s="134">
        <f t="shared" si="3"/>
        <v>998</v>
      </c>
      <c r="X17" s="135">
        <v>227.88900000000001</v>
      </c>
      <c r="Y17" s="135">
        <v>216.63576</v>
      </c>
      <c r="Z17" s="135">
        <v>206</v>
      </c>
      <c r="AA17" s="235">
        <v>193.163635</v>
      </c>
      <c r="AB17" s="244">
        <f t="shared" si="4"/>
        <v>843.68839500000001</v>
      </c>
      <c r="AC17" s="344">
        <v>177</v>
      </c>
      <c r="AD17" s="344">
        <v>165.84642348</v>
      </c>
      <c r="AE17" s="344">
        <v>157.63757651999998</v>
      </c>
      <c r="AF17" s="344">
        <v>160.36162500000006</v>
      </c>
      <c r="AG17" s="244">
        <f t="shared" si="5"/>
        <v>660.84562500000004</v>
      </c>
      <c r="AH17" s="344">
        <v>162.86080949999999</v>
      </c>
      <c r="AI17" s="344">
        <v>149.54293049999998</v>
      </c>
      <c r="AJ17" s="344">
        <v>145.11749999999998</v>
      </c>
      <c r="AK17" s="344">
        <v>142.81063500000013</v>
      </c>
      <c r="AL17" s="244">
        <f t="shared" si="6"/>
        <v>600.33187500000008</v>
      </c>
      <c r="AM17" s="344">
        <v>137.91195000000002</v>
      </c>
      <c r="AN17" s="344">
        <v>137.17507187999999</v>
      </c>
      <c r="AO17" s="344">
        <v>139.55712688500003</v>
      </c>
      <c r="AP17" s="344"/>
      <c r="AR17" s="344"/>
    </row>
    <row r="18" spans="1:45" s="292" customFormat="1">
      <c r="A18" s="308"/>
      <c r="B18" s="53" t="s">
        <v>393</v>
      </c>
      <c r="C18" s="91" t="s">
        <v>129</v>
      </c>
      <c r="D18" s="133">
        <v>4.5819999999999999</v>
      </c>
      <c r="E18" s="133">
        <v>4.2060000000000004</v>
      </c>
      <c r="F18" s="133">
        <v>4.0529999999999999</v>
      </c>
      <c r="G18" s="133">
        <v>5.7510000000000003</v>
      </c>
      <c r="H18" s="134">
        <f>SUM(D18:G18)</f>
        <v>18.592000000000002</v>
      </c>
      <c r="I18" s="323">
        <v>5.9539999999999997</v>
      </c>
      <c r="J18" s="323">
        <v>4.3105000000000002</v>
      </c>
      <c r="K18" s="323">
        <v>5</v>
      </c>
      <c r="L18" s="323">
        <v>6.1840000000000002</v>
      </c>
      <c r="M18" s="134">
        <f>SUM(I18:L18)</f>
        <v>21.448499999999999</v>
      </c>
      <c r="N18" s="323">
        <v>6.0960570000000001</v>
      </c>
      <c r="O18" s="323">
        <v>4.588743</v>
      </c>
      <c r="P18" s="323">
        <v>3.8254380000000001</v>
      </c>
      <c r="Q18" s="323">
        <v>6.1397250000000003</v>
      </c>
      <c r="R18" s="134">
        <f t="shared" si="2"/>
        <v>20.649963</v>
      </c>
      <c r="S18" s="323">
        <v>6.1970000000000001</v>
      </c>
      <c r="T18" s="323">
        <v>4.8735429999999944</v>
      </c>
      <c r="U18" s="323">
        <v>3</v>
      </c>
      <c r="V18" s="323">
        <v>4.9294570000000064</v>
      </c>
      <c r="W18" s="134">
        <f t="shared" si="3"/>
        <v>19</v>
      </c>
      <c r="X18" s="323">
        <v>5.0090000000000003</v>
      </c>
      <c r="Y18" s="323">
        <v>4.3390000000000004</v>
      </c>
      <c r="Z18" s="323">
        <v>3.1895150000000001</v>
      </c>
      <c r="AA18" s="344">
        <v>4.3764139999999996</v>
      </c>
      <c r="AB18" s="419">
        <f t="shared" si="4"/>
        <v>16.913929</v>
      </c>
      <c r="AC18" s="344">
        <v>5</v>
      </c>
      <c r="AD18" s="344">
        <v>3.4000000000000004</v>
      </c>
      <c r="AE18" s="344">
        <v>2.9399999999999995</v>
      </c>
      <c r="AF18" s="344">
        <v>3.8241080000000007</v>
      </c>
      <c r="AG18" s="419">
        <f t="shared" si="5"/>
        <v>15.164108000000001</v>
      </c>
      <c r="AH18" s="344">
        <v>3.889618</v>
      </c>
      <c r="AI18" s="344">
        <v>3.110382</v>
      </c>
      <c r="AJ18" s="344">
        <v>2.9039999999999995</v>
      </c>
      <c r="AK18" s="344">
        <v>1.483000000000001</v>
      </c>
      <c r="AL18" s="244">
        <f t="shared" si="6"/>
        <v>11.387</v>
      </c>
      <c r="AM18" s="344">
        <v>0</v>
      </c>
      <c r="AN18" s="344">
        <v>0</v>
      </c>
      <c r="AP18" s="344"/>
      <c r="AR18" s="344"/>
    </row>
    <row r="19" spans="1:45">
      <c r="B19" s="53" t="s">
        <v>134</v>
      </c>
      <c r="C19" s="91" t="s">
        <v>129</v>
      </c>
      <c r="D19" s="133">
        <v>767.51099999999997</v>
      </c>
      <c r="E19" s="133">
        <v>779.65099999999995</v>
      </c>
      <c r="F19" s="133">
        <v>793.64700000000005</v>
      </c>
      <c r="G19" s="133">
        <v>795.86500000000001</v>
      </c>
      <c r="H19" s="134">
        <f t="shared" si="0"/>
        <v>3136.674</v>
      </c>
      <c r="I19" s="135">
        <v>782.923</v>
      </c>
      <c r="J19" s="135">
        <v>781.0915</v>
      </c>
      <c r="K19" s="135">
        <v>793</v>
      </c>
      <c r="L19" s="135">
        <v>787.93650000000025</v>
      </c>
      <c r="M19" s="134">
        <f t="shared" si="1"/>
        <v>3144.9510000000005</v>
      </c>
      <c r="N19" s="135">
        <v>774.15750000000003</v>
      </c>
      <c r="O19" s="135">
        <v>792.2059999999999</v>
      </c>
      <c r="P19" s="135">
        <v>807.22800000000007</v>
      </c>
      <c r="Q19" s="135">
        <v>804.35199999999998</v>
      </c>
      <c r="R19" s="134">
        <f t="shared" si="2"/>
        <v>3177.9434999999999</v>
      </c>
      <c r="S19" s="135">
        <v>785.37</v>
      </c>
      <c r="T19" s="135">
        <v>794.351</v>
      </c>
      <c r="U19" s="135">
        <v>806</v>
      </c>
      <c r="V19" s="135">
        <v>801.279</v>
      </c>
      <c r="W19" s="134">
        <f t="shared" si="3"/>
        <v>3187</v>
      </c>
      <c r="X19" s="135">
        <v>782.84799999999996</v>
      </c>
      <c r="Y19" s="135">
        <v>795.82849999999996</v>
      </c>
      <c r="Z19" s="135">
        <v>816.22750000000008</v>
      </c>
      <c r="AA19" s="235">
        <v>809.44950000000017</v>
      </c>
      <c r="AB19" s="244">
        <f t="shared" si="4"/>
        <v>3204.3535000000002</v>
      </c>
      <c r="AC19" s="344">
        <v>790</v>
      </c>
      <c r="AD19" s="344">
        <v>736.40100000000007</v>
      </c>
      <c r="AE19" s="344">
        <v>703.03750000000014</v>
      </c>
      <c r="AF19" s="344">
        <v>747.50699999999961</v>
      </c>
      <c r="AG19" s="244">
        <f t="shared" si="5"/>
        <v>2976.9454999999998</v>
      </c>
      <c r="AH19" s="344">
        <v>711.7</v>
      </c>
      <c r="AI19" s="344">
        <v>733.58600000000001</v>
      </c>
      <c r="AJ19" s="344">
        <v>746.78400000000011</v>
      </c>
      <c r="AK19" s="344">
        <v>751.82499999999959</v>
      </c>
      <c r="AL19" s="244">
        <f t="shared" si="6"/>
        <v>2943.8949999999995</v>
      </c>
      <c r="AM19" s="344">
        <v>720.3</v>
      </c>
      <c r="AN19" s="344">
        <v>754.11950000000002</v>
      </c>
      <c r="AO19" s="344">
        <v>783.13200000000006</v>
      </c>
      <c r="AP19" s="344"/>
      <c r="AR19" s="344"/>
    </row>
    <row r="20" spans="1:45">
      <c r="B20" s="53" t="s">
        <v>135</v>
      </c>
      <c r="C20" s="91" t="s">
        <v>129</v>
      </c>
      <c r="D20" s="133">
        <v>110.89100000000001</v>
      </c>
      <c r="E20" s="133">
        <v>108.544</v>
      </c>
      <c r="F20" s="133">
        <v>99.783000000000001</v>
      </c>
      <c r="G20" s="133">
        <v>81.436999999999998</v>
      </c>
      <c r="H20" s="134">
        <f t="shared" si="0"/>
        <v>400.65500000000003</v>
      </c>
      <c r="I20" s="135">
        <v>99.956500000000005</v>
      </c>
      <c r="J20" s="135">
        <v>95.736500000000007</v>
      </c>
      <c r="K20" s="135">
        <v>93</v>
      </c>
      <c r="L20" s="135">
        <v>91.996499999999997</v>
      </c>
      <c r="M20" s="134">
        <f t="shared" si="1"/>
        <v>380.68949999999995</v>
      </c>
      <c r="N20" s="135">
        <v>87.860500000000002</v>
      </c>
      <c r="O20" s="135">
        <v>87.463999999999999</v>
      </c>
      <c r="P20" s="135">
        <v>88.012</v>
      </c>
      <c r="Q20" s="135">
        <v>87.775999999999996</v>
      </c>
      <c r="R20" s="134">
        <f t="shared" si="2"/>
        <v>351.11250000000001</v>
      </c>
      <c r="S20" s="135">
        <v>70.236999999999995</v>
      </c>
      <c r="T20" s="135">
        <v>71.0535</v>
      </c>
      <c r="U20" s="135">
        <v>79</v>
      </c>
      <c r="V20" s="135">
        <v>75.709499999999991</v>
      </c>
      <c r="W20" s="134">
        <f t="shared" si="3"/>
        <v>296</v>
      </c>
      <c r="X20" s="135">
        <v>80.694999999999993</v>
      </c>
      <c r="Y20" s="135">
        <v>81.3035</v>
      </c>
      <c r="Z20" s="135">
        <v>80.072999999999993</v>
      </c>
      <c r="AA20" s="235">
        <v>78.045000000000002</v>
      </c>
      <c r="AB20" s="244">
        <f t="shared" si="4"/>
        <v>320.11649999999997</v>
      </c>
      <c r="AC20" s="344">
        <v>74.986500000000007</v>
      </c>
      <c r="AD20" s="344">
        <v>72.74799999999999</v>
      </c>
      <c r="AE20" s="344">
        <v>72.748000000000019</v>
      </c>
      <c r="AF20" s="344">
        <v>74.191499999999962</v>
      </c>
      <c r="AG20" s="244">
        <f t="shared" si="5"/>
        <v>294.67399999999998</v>
      </c>
      <c r="AH20" s="344">
        <v>71.916499999999999</v>
      </c>
      <c r="AI20" s="344">
        <v>74.345000000000013</v>
      </c>
      <c r="AJ20" s="344">
        <v>76.380999999999986</v>
      </c>
      <c r="AK20" s="344">
        <v>75.360499999999988</v>
      </c>
      <c r="AL20" s="244">
        <f t="shared" si="6"/>
        <v>298.00299999999999</v>
      </c>
      <c r="AM20" s="344">
        <v>69.734499999999997</v>
      </c>
      <c r="AN20" s="344">
        <v>70.457999999999998</v>
      </c>
      <c r="AO20" s="344">
        <v>71.172500000000014</v>
      </c>
      <c r="AP20" s="344"/>
      <c r="AR20" s="344"/>
    </row>
    <row r="21" spans="1:45">
      <c r="B21" s="53" t="s">
        <v>136</v>
      </c>
      <c r="C21" s="91" t="s">
        <v>129</v>
      </c>
      <c r="D21" s="133">
        <v>60.847999999999999</v>
      </c>
      <c r="E21" s="133">
        <v>60.554000000000002</v>
      </c>
      <c r="F21" s="133">
        <v>60.604999999999997</v>
      </c>
      <c r="G21" s="133">
        <v>60.088000000000001</v>
      </c>
      <c r="H21" s="134">
        <f t="shared" si="0"/>
        <v>242.095</v>
      </c>
      <c r="I21" s="135">
        <v>55.296999999999997</v>
      </c>
      <c r="J21" s="135">
        <v>54.87700000000001</v>
      </c>
      <c r="K21" s="135">
        <v>65</v>
      </c>
      <c r="L21" s="135">
        <v>116.81300000000002</v>
      </c>
      <c r="M21" s="134">
        <f t="shared" si="1"/>
        <v>291.98700000000002</v>
      </c>
      <c r="N21" s="135">
        <v>105.22499999999999</v>
      </c>
      <c r="O21" s="135">
        <v>96.064999999999998</v>
      </c>
      <c r="P21" s="135">
        <v>94.248999999999995</v>
      </c>
      <c r="Q21" s="135">
        <v>91.356999999999999</v>
      </c>
      <c r="R21" s="134">
        <f t="shared" si="2"/>
        <v>386.89599999999996</v>
      </c>
      <c r="S21" s="135">
        <v>92.403999999999996</v>
      </c>
      <c r="T21" s="135">
        <v>94.102000000000004</v>
      </c>
      <c r="U21" s="135">
        <v>96</v>
      </c>
      <c r="V21" s="135">
        <v>93.494</v>
      </c>
      <c r="W21" s="134">
        <f t="shared" si="3"/>
        <v>376</v>
      </c>
      <c r="X21" s="135">
        <v>100.60899999999999</v>
      </c>
      <c r="Y21" s="135">
        <v>100.285</v>
      </c>
      <c r="Z21" s="135">
        <v>98.340999999999994</v>
      </c>
      <c r="AA21" s="235">
        <v>110.03299999999996</v>
      </c>
      <c r="AB21" s="244">
        <f t="shared" si="4"/>
        <v>409.26799999999997</v>
      </c>
      <c r="AC21" s="344">
        <v>107</v>
      </c>
      <c r="AD21" s="344">
        <v>101.905</v>
      </c>
      <c r="AE21" s="344">
        <v>108.90599999999998</v>
      </c>
      <c r="AF21" s="344">
        <v>114.47500000000002</v>
      </c>
      <c r="AG21" s="244">
        <f t="shared" si="5"/>
        <v>432.286</v>
      </c>
      <c r="AH21" s="344">
        <v>109.15698999999999</v>
      </c>
      <c r="AI21" s="344">
        <v>105.34901000000001</v>
      </c>
      <c r="AJ21" s="344">
        <v>105.883</v>
      </c>
      <c r="AK21" s="344">
        <v>113.38999999999997</v>
      </c>
      <c r="AL21" s="244">
        <f t="shared" si="6"/>
        <v>433.779</v>
      </c>
      <c r="AM21" s="344">
        <v>110.126</v>
      </c>
      <c r="AN21" s="344">
        <v>105.79599999999999</v>
      </c>
      <c r="AO21" s="344">
        <v>106.715</v>
      </c>
      <c r="AP21" s="344"/>
      <c r="AR21" s="344"/>
    </row>
    <row r="22" spans="1:45" s="292" customFormat="1">
      <c r="B22" s="53" t="s">
        <v>369</v>
      </c>
      <c r="C22" s="91" t="s">
        <v>129</v>
      </c>
      <c r="D22" s="133"/>
      <c r="E22" s="133"/>
      <c r="F22" s="133"/>
      <c r="G22" s="133"/>
      <c r="H22" s="325">
        <f>SUM(D22:G22)</f>
        <v>0</v>
      </c>
      <c r="I22" s="325"/>
      <c r="J22" s="325"/>
      <c r="K22" s="325"/>
      <c r="L22" s="325"/>
      <c r="M22" s="325">
        <f>SUM(I22:L22)</f>
        <v>0</v>
      </c>
      <c r="N22" s="325"/>
      <c r="O22" s="325"/>
      <c r="P22" s="325"/>
      <c r="Q22" s="325"/>
      <c r="R22" s="325">
        <f>SUM(N22:Q22)</f>
        <v>0</v>
      </c>
      <c r="S22" s="325"/>
      <c r="T22" s="325"/>
      <c r="U22" s="325"/>
      <c r="V22" s="325"/>
      <c r="W22" s="325">
        <f>SUM(S22:V22)</f>
        <v>0</v>
      </c>
      <c r="X22" s="325"/>
      <c r="Y22" s="325"/>
      <c r="Z22" s="325"/>
      <c r="AA22" s="325"/>
      <c r="AB22" s="325">
        <f>SUM(X22:AA22)</f>
        <v>0</v>
      </c>
      <c r="AC22" s="344"/>
      <c r="AD22" s="344"/>
      <c r="AE22" s="344"/>
      <c r="AF22" s="344">
        <v>6.3212039999999998</v>
      </c>
      <c r="AG22" s="244">
        <f t="shared" si="5"/>
        <v>6.3212039999999998</v>
      </c>
      <c r="AH22" s="344">
        <v>12.040980899999999</v>
      </c>
      <c r="AI22" s="344">
        <v>12.372019100000001</v>
      </c>
      <c r="AJ22" s="344">
        <v>12.138999999999998</v>
      </c>
      <c r="AK22" s="344">
        <v>10.048999999999998</v>
      </c>
      <c r="AL22" s="244">
        <f t="shared" si="6"/>
        <v>46.600999999999999</v>
      </c>
      <c r="AM22" s="344">
        <v>10.654</v>
      </c>
      <c r="AN22" s="344">
        <v>11.010439999999999</v>
      </c>
      <c r="AO22" s="344">
        <v>10.845928999999998</v>
      </c>
      <c r="AP22" s="344"/>
      <c r="AR22" s="344"/>
    </row>
    <row r="23" spans="1:45">
      <c r="B23" s="52"/>
      <c r="C23" s="92"/>
      <c r="D23" s="134"/>
      <c r="E23" s="134"/>
      <c r="F23" s="134"/>
      <c r="G23" s="134"/>
      <c r="H23" s="134"/>
      <c r="I23" s="135"/>
      <c r="J23" s="135"/>
      <c r="K23" s="135"/>
      <c r="L23" s="135"/>
      <c r="M23" s="134"/>
      <c r="N23" s="135"/>
      <c r="O23" s="135"/>
      <c r="P23" s="135"/>
      <c r="Q23" s="135"/>
      <c r="R23" s="134"/>
      <c r="S23" s="136"/>
      <c r="T23" s="181"/>
      <c r="U23" s="181"/>
      <c r="V23" s="135"/>
      <c r="W23" s="134"/>
      <c r="X23" s="135"/>
      <c r="Y23" s="135"/>
      <c r="Z23" s="135"/>
      <c r="AA23" s="135"/>
      <c r="AB23" s="135"/>
      <c r="AC23" s="323"/>
      <c r="AD23" s="344"/>
      <c r="AE23" s="344"/>
      <c r="AF23" s="344"/>
      <c r="AG23" s="323"/>
      <c r="AH23" s="292"/>
      <c r="AK23" s="344"/>
      <c r="AL23" s="323"/>
      <c r="AM23" s="344"/>
      <c r="AN23" s="344"/>
      <c r="AP23" s="344"/>
    </row>
    <row r="24" spans="1:45">
      <c r="B24" s="87" t="s">
        <v>137</v>
      </c>
      <c r="C24" s="93" t="s">
        <v>129</v>
      </c>
      <c r="D24" s="138">
        <f>SUM(D13:D21)</f>
        <v>3982.7660000000001</v>
      </c>
      <c r="E24" s="138">
        <f>SUM(E13:E21)</f>
        <v>4039.125</v>
      </c>
      <c r="F24" s="138">
        <f>SUM(F13:F21)</f>
        <v>4084.5369999999998</v>
      </c>
      <c r="G24" s="138">
        <f>SUM(G13:G21)</f>
        <v>4051.6590000000001</v>
      </c>
      <c r="H24" s="138">
        <f t="shared" ref="H24:AO24" si="7">SUM(H13:H22)</f>
        <v>16158.087</v>
      </c>
      <c r="I24" s="138">
        <f t="shared" si="7"/>
        <v>3989.8812200000007</v>
      </c>
      <c r="J24" s="138">
        <f t="shared" si="7"/>
        <v>3972.7728499999998</v>
      </c>
      <c r="K24" s="138">
        <f t="shared" si="7"/>
        <v>4015.0829999999996</v>
      </c>
      <c r="L24" s="138">
        <f t="shared" si="7"/>
        <v>4024.3803150000012</v>
      </c>
      <c r="M24" s="138">
        <f t="shared" si="7"/>
        <v>16002.117385000001</v>
      </c>
      <c r="N24" s="138">
        <f t="shared" si="7"/>
        <v>3879.7704220000001</v>
      </c>
      <c r="O24" s="138">
        <f t="shared" si="7"/>
        <v>3962.6319829999998</v>
      </c>
      <c r="P24" s="138">
        <f t="shared" si="7"/>
        <v>3994.9816955000001</v>
      </c>
      <c r="Q24" s="138">
        <f t="shared" si="7"/>
        <v>3974.7848924999998</v>
      </c>
      <c r="R24" s="138">
        <f t="shared" si="7"/>
        <v>15812.168992999999</v>
      </c>
      <c r="S24" s="138">
        <f t="shared" si="7"/>
        <v>3853.9490000000001</v>
      </c>
      <c r="T24" s="138">
        <f t="shared" si="7"/>
        <v>3890.5669230000003</v>
      </c>
      <c r="U24" s="138">
        <f t="shared" si="7"/>
        <v>3990</v>
      </c>
      <c r="V24" s="138">
        <f t="shared" si="7"/>
        <v>3958.5840770000004</v>
      </c>
      <c r="W24" s="138">
        <f t="shared" si="7"/>
        <v>15693.1</v>
      </c>
      <c r="X24" s="138">
        <f t="shared" si="7"/>
        <v>3850.5610000000001</v>
      </c>
      <c r="Y24" s="138">
        <f t="shared" si="7"/>
        <v>3854.9167599999996</v>
      </c>
      <c r="Z24" s="138">
        <f t="shared" si="7"/>
        <v>3895.5670149999996</v>
      </c>
      <c r="AA24" s="138">
        <f t="shared" si="7"/>
        <v>3874.6155490000001</v>
      </c>
      <c r="AB24" s="138">
        <f t="shared" si="7"/>
        <v>15475.660324</v>
      </c>
      <c r="AC24" s="285">
        <f t="shared" si="7"/>
        <v>3744.4255000000003</v>
      </c>
      <c r="AD24" s="285">
        <f t="shared" si="7"/>
        <v>3512.4610051928257</v>
      </c>
      <c r="AE24" s="285">
        <f t="shared" si="7"/>
        <v>3363.5535634131988</v>
      </c>
      <c r="AF24" s="285">
        <f t="shared" si="7"/>
        <v>3492.2423683939746</v>
      </c>
      <c r="AG24" s="138">
        <f t="shared" si="7"/>
        <v>14112.682436999999</v>
      </c>
      <c r="AH24" s="285">
        <f t="shared" si="7"/>
        <v>3402.8690153999992</v>
      </c>
      <c r="AI24" s="285">
        <f t="shared" si="7"/>
        <v>3475.1777245999988</v>
      </c>
      <c r="AJ24" s="285">
        <f t="shared" si="7"/>
        <v>3539.3454999999999</v>
      </c>
      <c r="AK24" s="285">
        <f t="shared" si="7"/>
        <v>3545.2796349999985</v>
      </c>
      <c r="AL24" s="138">
        <f t="shared" si="7"/>
        <v>13962.671875</v>
      </c>
      <c r="AM24" s="285">
        <f t="shared" si="7"/>
        <v>3355.61895</v>
      </c>
      <c r="AN24" s="285">
        <f t="shared" si="7"/>
        <v>3401.6216577404903</v>
      </c>
      <c r="AO24" s="285">
        <f t="shared" si="7"/>
        <v>3499.1471261835409</v>
      </c>
      <c r="AP24" s="344"/>
    </row>
    <row r="25" spans="1:45">
      <c r="B25" s="52"/>
      <c r="C25" s="92"/>
      <c r="D25" s="52"/>
      <c r="E25" s="52"/>
      <c r="F25" s="52"/>
      <c r="G25" s="52"/>
      <c r="H25" s="132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68"/>
      <c r="U25" s="68"/>
      <c r="V25" s="55"/>
      <c r="W25" s="55"/>
      <c r="X25" s="55"/>
      <c r="Y25" s="55"/>
      <c r="Z25" s="55"/>
      <c r="AA25" s="55"/>
      <c r="AB25" s="55"/>
      <c r="AC25" s="305"/>
      <c r="AD25" s="344"/>
      <c r="AE25" s="344"/>
      <c r="AF25" s="344"/>
      <c r="AG25" s="305"/>
      <c r="AK25" s="344"/>
      <c r="AL25" s="305"/>
      <c r="AP25" s="344"/>
    </row>
    <row r="26" spans="1:45">
      <c r="B26" s="52" t="s">
        <v>138</v>
      </c>
      <c r="C26" s="92"/>
      <c r="D26" s="52"/>
      <c r="E26" s="52"/>
      <c r="F26" s="52"/>
      <c r="G26" s="52"/>
      <c r="H26" s="132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68"/>
      <c r="U26" s="68"/>
      <c r="V26" s="55"/>
      <c r="W26" s="55"/>
      <c r="X26" s="55"/>
      <c r="Y26" s="55"/>
      <c r="Z26" s="55"/>
      <c r="AA26" s="55"/>
      <c r="AB26" s="55"/>
      <c r="AC26" s="305"/>
      <c r="AD26" s="344"/>
      <c r="AE26" s="344"/>
      <c r="AF26" s="344"/>
      <c r="AG26" s="305"/>
      <c r="AJ26" s="344"/>
      <c r="AK26" s="344"/>
      <c r="AL26" s="305"/>
      <c r="AP26" s="344"/>
    </row>
    <row r="27" spans="1:45">
      <c r="B27" s="49" t="s">
        <v>139</v>
      </c>
      <c r="C27" s="91" t="s">
        <v>129</v>
      </c>
      <c r="D27" s="102">
        <v>1418.6469999999999</v>
      </c>
      <c r="E27" s="102">
        <v>1394.4079999999999</v>
      </c>
      <c r="F27" s="102">
        <v>1244.0989999999999</v>
      </c>
      <c r="G27" s="102">
        <v>1374.364</v>
      </c>
      <c r="H27" s="139">
        <f>SUM(D27:G27)</f>
        <v>5431.518</v>
      </c>
      <c r="I27" s="140">
        <v>1474.1154000000001</v>
      </c>
      <c r="J27" s="140">
        <v>1403.4169999999999</v>
      </c>
      <c r="K27" s="140">
        <v>1131.6000000000001</v>
      </c>
      <c r="L27" s="140">
        <v>1501.9689999999994</v>
      </c>
      <c r="M27" s="139">
        <f>SUM(I27:L27)</f>
        <v>5511.1013999999996</v>
      </c>
      <c r="N27" s="140">
        <v>1460.0488</v>
      </c>
      <c r="O27" s="140">
        <v>1457.9690000000001</v>
      </c>
      <c r="P27" s="140">
        <v>1369.0436000000002</v>
      </c>
      <c r="Q27" s="140">
        <v>1452.2704000000001</v>
      </c>
      <c r="R27" s="139">
        <f>SUM(N27:Q27)</f>
        <v>5739.3318000000008</v>
      </c>
      <c r="S27" s="103">
        <v>1486.056</v>
      </c>
      <c r="T27" s="182">
        <v>1461.787</v>
      </c>
      <c r="U27" s="182">
        <v>1345</v>
      </c>
      <c r="V27" s="135">
        <v>1431.1570000000002</v>
      </c>
      <c r="W27" s="134">
        <f>SUM(S27:V27)</f>
        <v>5724</v>
      </c>
      <c r="X27" s="135">
        <v>1521.26</v>
      </c>
      <c r="Y27" s="135">
        <v>1470.7431999999999</v>
      </c>
      <c r="Z27" s="135">
        <v>1402</v>
      </c>
      <c r="AA27" s="235">
        <v>1564.2293999999999</v>
      </c>
      <c r="AB27" s="244">
        <f>SUM(X27:AA27)</f>
        <v>5958.2326000000003</v>
      </c>
      <c r="AC27" s="344">
        <v>1534.7049999999999</v>
      </c>
      <c r="AD27" s="344">
        <v>1317.6004171760401</v>
      </c>
      <c r="AE27" s="344">
        <v>1180.1469828239601</v>
      </c>
      <c r="AF27" s="344">
        <v>1259.1370890322096</v>
      </c>
      <c r="AG27" s="244">
        <f>SUM(AC27:AF27)</f>
        <v>5291.5894890322097</v>
      </c>
      <c r="AH27" s="344">
        <v>1331.237824</v>
      </c>
      <c r="AI27" s="344">
        <v>1376.2063759999999</v>
      </c>
      <c r="AJ27" s="344">
        <v>1078.5557999999999</v>
      </c>
      <c r="AK27" s="344">
        <v>1524.6280051409105</v>
      </c>
      <c r="AL27" s="244">
        <f>SUM(AH27:AK27)</f>
        <v>5310.6280051409103</v>
      </c>
      <c r="AM27" s="344">
        <v>1457.0048000000002</v>
      </c>
      <c r="AN27" s="344">
        <v>1410.0510999999997</v>
      </c>
      <c r="AO27" s="344">
        <v>1435.0999319999996</v>
      </c>
      <c r="AP27" s="344"/>
      <c r="AQ27" s="292"/>
      <c r="AR27" s="344"/>
    </row>
    <row r="28" spans="1:45">
      <c r="B28" s="49" t="s">
        <v>141</v>
      </c>
      <c r="C28" s="91" t="s">
        <v>129</v>
      </c>
      <c r="D28" s="102">
        <v>0</v>
      </c>
      <c r="E28" s="102">
        <v>0</v>
      </c>
      <c r="F28" s="102">
        <v>0</v>
      </c>
      <c r="G28" s="102">
        <v>0</v>
      </c>
      <c r="H28" s="139">
        <f>SUM(D28:G28)</f>
        <v>0</v>
      </c>
      <c r="I28" s="102">
        <v>0</v>
      </c>
      <c r="J28" s="102">
        <v>0</v>
      </c>
      <c r="K28" s="102">
        <v>0</v>
      </c>
      <c r="L28" s="102">
        <v>79.221150652310939</v>
      </c>
      <c r="M28" s="139">
        <f>SUM(I28:L28)</f>
        <v>79.221150652310939</v>
      </c>
      <c r="N28" s="140">
        <v>132.28889042331932</v>
      </c>
      <c r="O28" s="140">
        <v>158.95504348739493</v>
      </c>
      <c r="P28" s="140">
        <v>189.15136936134499</v>
      </c>
      <c r="Q28" s="140">
        <v>205.56185096533619</v>
      </c>
      <c r="R28" s="139">
        <f>SUM(N28:Q28)</f>
        <v>685.95715423739534</v>
      </c>
      <c r="S28" s="103">
        <v>237.289863731092</v>
      </c>
      <c r="T28" s="182">
        <v>274</v>
      </c>
      <c r="U28" s="182">
        <v>276</v>
      </c>
      <c r="V28" s="135">
        <v>306.71013626890795</v>
      </c>
      <c r="W28" s="134">
        <f>SUM(S28:V28)</f>
        <v>1094</v>
      </c>
      <c r="X28" s="135">
        <v>296.601</v>
      </c>
      <c r="Y28" s="135">
        <v>175.64126681092438</v>
      </c>
      <c r="Z28" s="135">
        <v>365.95479108088239</v>
      </c>
      <c r="AA28" s="235">
        <v>331.20951000000002</v>
      </c>
      <c r="AB28" s="244">
        <f>SUM(X28:AA28)</f>
        <v>1169.4065678918068</v>
      </c>
      <c r="AC28" s="344">
        <v>364.92899999999997</v>
      </c>
      <c r="AD28" s="344">
        <v>308.15800000000002</v>
      </c>
      <c r="AE28" s="344">
        <v>281.12131809348739</v>
      </c>
      <c r="AF28" s="344">
        <v>299.24648675105254</v>
      </c>
      <c r="AG28" s="244">
        <f>SUM(AC28:AF28)</f>
        <v>1253.4548048445399</v>
      </c>
      <c r="AH28" s="344">
        <v>304.50966853676471</v>
      </c>
      <c r="AI28" s="344">
        <v>308.97633146323528</v>
      </c>
      <c r="AJ28" s="344">
        <v>338.04600000000005</v>
      </c>
      <c r="AK28" s="344">
        <v>392.51716319642856</v>
      </c>
      <c r="AL28" s="244">
        <f>SUM(AH28:AK28)</f>
        <v>1344.0491631964287</v>
      </c>
      <c r="AM28" s="344">
        <v>386.11439981722691</v>
      </c>
      <c r="AN28" s="344">
        <v>215.04460018277308</v>
      </c>
      <c r="AO28" s="431">
        <v>133.12099999999998</v>
      </c>
      <c r="AP28" s="344"/>
      <c r="AQ28" s="344"/>
      <c r="AR28" s="344"/>
      <c r="AS28" s="344"/>
    </row>
    <row r="29" spans="1:45">
      <c r="B29" s="49" t="s">
        <v>140</v>
      </c>
      <c r="C29" s="91" t="s">
        <v>129</v>
      </c>
      <c r="D29" s="102">
        <v>276.61700000000002</v>
      </c>
      <c r="E29" s="102">
        <v>259.86399999999998</v>
      </c>
      <c r="F29" s="102">
        <v>258.05500000000001</v>
      </c>
      <c r="G29" s="102">
        <v>285.04399999999998</v>
      </c>
      <c r="H29" s="139">
        <f>SUM(D29:G29)</f>
        <v>1079.58</v>
      </c>
      <c r="I29" s="140">
        <v>281.93539999999996</v>
      </c>
      <c r="J29" s="140">
        <v>203.11680000000001</v>
      </c>
      <c r="K29" s="140">
        <v>272.10000000000002</v>
      </c>
      <c r="L29" s="140">
        <v>289.49710000000005</v>
      </c>
      <c r="M29" s="139">
        <f>SUM(I29:L29)</f>
        <v>1046.6493</v>
      </c>
      <c r="N29" s="140">
        <v>289.11489999999998</v>
      </c>
      <c r="O29" s="140">
        <v>276.63390000000004</v>
      </c>
      <c r="P29" s="140">
        <v>274.66840000000002</v>
      </c>
      <c r="Q29" s="140">
        <v>284.28149999999999</v>
      </c>
      <c r="R29" s="139">
        <f>SUM(N29:Q29)</f>
        <v>1124.6987000000001</v>
      </c>
      <c r="S29" s="103">
        <v>284.696782546007</v>
      </c>
      <c r="T29" s="182">
        <v>280.43316117000006</v>
      </c>
      <c r="U29" s="182">
        <v>262</v>
      </c>
      <c r="V29" s="135">
        <v>267.87005628399288</v>
      </c>
      <c r="W29" s="134">
        <f>SUM(S29:V29)</f>
        <v>1095</v>
      </c>
      <c r="X29" s="135">
        <v>270.608</v>
      </c>
      <c r="Y29" s="135">
        <v>263.94630000000006</v>
      </c>
      <c r="Z29" s="135">
        <v>225.34023006000001</v>
      </c>
      <c r="AA29" s="235">
        <v>254.77930268999998</v>
      </c>
      <c r="AB29" s="244">
        <f>SUM(X29:AA29)</f>
        <v>1014.6738327500001</v>
      </c>
      <c r="AC29" s="344">
        <v>284.54517459879997</v>
      </c>
      <c r="AD29" s="344">
        <v>277.79807185919998</v>
      </c>
      <c r="AE29" s="344">
        <v>253.90621660172002</v>
      </c>
      <c r="AF29" s="344">
        <v>277.86060599939992</v>
      </c>
      <c r="AG29" s="244">
        <f>SUM(AC29:AF29)</f>
        <v>1094.11006905912</v>
      </c>
      <c r="AH29" s="344">
        <v>279.32743948799998</v>
      </c>
      <c r="AI29" s="344">
        <v>259.70199215399998</v>
      </c>
      <c r="AJ29" s="344">
        <v>228.77913723180006</v>
      </c>
      <c r="AK29" s="344">
        <v>265.99761490984008</v>
      </c>
      <c r="AL29" s="244">
        <f>SUM(AH29:AK29)</f>
        <v>1033.8061837836401</v>
      </c>
      <c r="AM29" s="344">
        <v>284.80668680799999</v>
      </c>
      <c r="AN29" s="344">
        <v>263.80663160527001</v>
      </c>
      <c r="AO29" s="431">
        <v>219.18859877720001</v>
      </c>
      <c r="AP29" s="344"/>
      <c r="AR29" s="344"/>
      <c r="AS29" s="344"/>
    </row>
    <row r="30" spans="1:45">
      <c r="B30" s="52"/>
      <c r="C30" s="92"/>
      <c r="D30" s="141"/>
      <c r="E30" s="141"/>
      <c r="F30" s="141"/>
      <c r="G30" s="141"/>
      <c r="H30" s="139"/>
      <c r="I30" s="140"/>
      <c r="J30" s="140"/>
      <c r="K30" s="140"/>
      <c r="L30" s="140"/>
      <c r="M30" s="139"/>
      <c r="N30" s="140"/>
      <c r="O30" s="140"/>
      <c r="P30" s="140"/>
      <c r="Q30" s="140"/>
      <c r="R30" s="139"/>
      <c r="S30" s="142"/>
      <c r="T30" s="142"/>
      <c r="U30" s="142"/>
      <c r="V30" s="140"/>
      <c r="W30" s="139"/>
      <c r="X30" s="139"/>
      <c r="Y30" s="139"/>
      <c r="Z30" s="139"/>
      <c r="AA30" s="139"/>
      <c r="AB30" s="139"/>
      <c r="AC30" s="325"/>
      <c r="AD30" s="344"/>
      <c r="AE30" s="344"/>
      <c r="AF30" s="344"/>
      <c r="AG30" s="325"/>
      <c r="AH30" s="292"/>
      <c r="AL30" s="325"/>
      <c r="AP30" s="344"/>
    </row>
    <row r="31" spans="1:45">
      <c r="B31" s="87" t="s">
        <v>142</v>
      </c>
      <c r="C31" s="93" t="s">
        <v>129</v>
      </c>
      <c r="D31" s="143">
        <f t="shared" ref="D31:AL31" si="8">SUM(D27:D29)</f>
        <v>1695.2639999999999</v>
      </c>
      <c r="E31" s="143">
        <f t="shared" si="8"/>
        <v>1654.2719999999999</v>
      </c>
      <c r="F31" s="143">
        <f t="shared" si="8"/>
        <v>1502.154</v>
      </c>
      <c r="G31" s="143">
        <f t="shared" si="8"/>
        <v>1659.4079999999999</v>
      </c>
      <c r="H31" s="143">
        <f t="shared" si="8"/>
        <v>6511.098</v>
      </c>
      <c r="I31" s="143">
        <f t="shared" si="8"/>
        <v>1756.0508</v>
      </c>
      <c r="J31" s="143">
        <f t="shared" si="8"/>
        <v>1606.5337999999999</v>
      </c>
      <c r="K31" s="143">
        <f t="shared" si="8"/>
        <v>1403.7000000000003</v>
      </c>
      <c r="L31" s="143">
        <f t="shared" si="8"/>
        <v>1870.6872506523105</v>
      </c>
      <c r="M31" s="143">
        <f t="shared" si="8"/>
        <v>6636.9718506523104</v>
      </c>
      <c r="N31" s="143">
        <f t="shared" si="8"/>
        <v>1881.4525904233194</v>
      </c>
      <c r="O31" s="143">
        <f t="shared" si="8"/>
        <v>1893.5579434873951</v>
      </c>
      <c r="P31" s="143">
        <f t="shared" si="8"/>
        <v>1832.8633693613451</v>
      </c>
      <c r="Q31" s="143">
        <f t="shared" si="8"/>
        <v>1942.1137509653363</v>
      </c>
      <c r="R31" s="143">
        <f t="shared" si="8"/>
        <v>7549.9876542373959</v>
      </c>
      <c r="S31" s="143">
        <f t="shared" si="8"/>
        <v>2008.042646277099</v>
      </c>
      <c r="T31" s="143">
        <f t="shared" si="8"/>
        <v>2016.2201611700002</v>
      </c>
      <c r="U31" s="143">
        <f t="shared" si="8"/>
        <v>1883</v>
      </c>
      <c r="V31" s="143">
        <f t="shared" si="8"/>
        <v>2005.737192552901</v>
      </c>
      <c r="W31" s="143">
        <f t="shared" si="8"/>
        <v>7913</v>
      </c>
      <c r="X31" s="285">
        <f t="shared" si="8"/>
        <v>2088.4690000000001</v>
      </c>
      <c r="Y31" s="285">
        <f t="shared" si="8"/>
        <v>1910.3307668109244</v>
      </c>
      <c r="Z31" s="285">
        <f t="shared" si="8"/>
        <v>1993.2950211408825</v>
      </c>
      <c r="AA31" s="285">
        <f t="shared" si="8"/>
        <v>2150.2182126899997</v>
      </c>
      <c r="AB31" s="143">
        <f t="shared" si="8"/>
        <v>8142.3130006418069</v>
      </c>
      <c r="AC31" s="285">
        <f t="shared" si="8"/>
        <v>2184.1791745987998</v>
      </c>
      <c r="AD31" s="285">
        <f t="shared" si="8"/>
        <v>1903.55648903524</v>
      </c>
      <c r="AE31" s="285">
        <f t="shared" si="8"/>
        <v>1715.1745175191675</v>
      </c>
      <c r="AF31" s="285">
        <f t="shared" si="8"/>
        <v>1836.2441817826621</v>
      </c>
      <c r="AG31" s="143">
        <f t="shared" si="8"/>
        <v>7639.1543629358703</v>
      </c>
      <c r="AH31" s="285">
        <f t="shared" si="8"/>
        <v>1915.0749320247646</v>
      </c>
      <c r="AI31" s="285">
        <f t="shared" si="8"/>
        <v>1944.8846996172351</v>
      </c>
      <c r="AJ31" s="285">
        <f t="shared" si="8"/>
        <v>1645.3809372318001</v>
      </c>
      <c r="AK31" s="285">
        <f t="shared" si="8"/>
        <v>2183.1427832471791</v>
      </c>
      <c r="AL31" s="143">
        <f t="shared" si="8"/>
        <v>7688.4833521209794</v>
      </c>
      <c r="AM31" s="143">
        <f>SUM(AM27:AM29)</f>
        <v>2127.9258866252271</v>
      </c>
      <c r="AN31" s="143">
        <f>SUM(AN27:AN29)</f>
        <v>1888.9023317880428</v>
      </c>
      <c r="AO31" s="143">
        <f>SUM(AO27:AO29)</f>
        <v>1787.4095307771997</v>
      </c>
      <c r="AP31" s="344"/>
    </row>
    <row r="32" spans="1:45">
      <c r="B32" s="52"/>
      <c r="C32" s="92"/>
      <c r="D32" s="141"/>
      <c r="E32" s="141"/>
      <c r="F32" s="141"/>
      <c r="G32" s="141"/>
      <c r="H32" s="139"/>
      <c r="I32" s="140"/>
      <c r="J32" s="140"/>
      <c r="K32" s="140"/>
      <c r="L32" s="140"/>
      <c r="M32" s="139"/>
      <c r="N32" s="140"/>
      <c r="O32" s="140"/>
      <c r="P32" s="140"/>
      <c r="Q32" s="140"/>
      <c r="R32" s="139"/>
      <c r="S32" s="142"/>
      <c r="T32" s="142"/>
      <c r="U32" s="142"/>
      <c r="V32" s="140"/>
      <c r="W32" s="139"/>
      <c r="X32" s="326"/>
      <c r="Y32" s="326"/>
      <c r="Z32" s="326"/>
      <c r="AA32" s="326"/>
      <c r="AB32" s="139"/>
      <c r="AC32" s="326"/>
      <c r="AD32" s="326"/>
      <c r="AE32" s="326"/>
      <c r="AF32" s="326"/>
      <c r="AG32" s="325"/>
      <c r="AH32" s="292"/>
      <c r="AK32" s="326"/>
      <c r="AL32" s="325"/>
      <c r="AP32" s="344"/>
    </row>
    <row r="33" spans="2:44" ht="13.5" thickBot="1">
      <c r="B33" s="56" t="s">
        <v>143</v>
      </c>
      <c r="C33" s="94" t="s">
        <v>129</v>
      </c>
      <c r="D33" s="144">
        <f t="shared" ref="D33:AL33" si="9">SUM(D24,D31)</f>
        <v>5678.03</v>
      </c>
      <c r="E33" s="144">
        <f t="shared" si="9"/>
        <v>5693.3969999999999</v>
      </c>
      <c r="F33" s="144">
        <f t="shared" si="9"/>
        <v>5586.6909999999998</v>
      </c>
      <c r="G33" s="144">
        <f t="shared" si="9"/>
        <v>5711.067</v>
      </c>
      <c r="H33" s="144">
        <f t="shared" si="9"/>
        <v>22669.184999999998</v>
      </c>
      <c r="I33" s="144">
        <f t="shared" si="9"/>
        <v>5745.9320200000002</v>
      </c>
      <c r="J33" s="144">
        <f t="shared" si="9"/>
        <v>5579.3066499999995</v>
      </c>
      <c r="K33" s="144">
        <f t="shared" si="9"/>
        <v>5418.7829999999994</v>
      </c>
      <c r="L33" s="144">
        <f t="shared" si="9"/>
        <v>5895.0675656523117</v>
      </c>
      <c r="M33" s="144">
        <f t="shared" si="9"/>
        <v>22639.089235652311</v>
      </c>
      <c r="N33" s="144">
        <f t="shared" si="9"/>
        <v>5761.2230124233192</v>
      </c>
      <c r="O33" s="144">
        <f t="shared" si="9"/>
        <v>5856.1899264873946</v>
      </c>
      <c r="P33" s="144">
        <f t="shared" si="9"/>
        <v>5827.8450648613452</v>
      </c>
      <c r="Q33" s="144">
        <f t="shared" si="9"/>
        <v>5916.8986434653361</v>
      </c>
      <c r="R33" s="144">
        <f t="shared" si="9"/>
        <v>23362.156647237396</v>
      </c>
      <c r="S33" s="144">
        <f t="shared" si="9"/>
        <v>5861.9916462770989</v>
      </c>
      <c r="T33" s="144">
        <f t="shared" si="9"/>
        <v>5906.7870841700005</v>
      </c>
      <c r="U33" s="144">
        <f t="shared" si="9"/>
        <v>5873</v>
      </c>
      <c r="V33" s="144">
        <f t="shared" si="9"/>
        <v>5964.3212695529019</v>
      </c>
      <c r="W33" s="144">
        <f t="shared" si="9"/>
        <v>23606.1</v>
      </c>
      <c r="X33" s="327">
        <f t="shared" si="9"/>
        <v>5939.0300000000007</v>
      </c>
      <c r="Y33" s="327">
        <f t="shared" si="9"/>
        <v>5765.2475268109238</v>
      </c>
      <c r="Z33" s="327">
        <f t="shared" si="9"/>
        <v>5888.8620361408821</v>
      </c>
      <c r="AA33" s="327">
        <f t="shared" si="9"/>
        <v>6024.8337616899998</v>
      </c>
      <c r="AB33" s="144">
        <f t="shared" si="9"/>
        <v>23617.973324641807</v>
      </c>
      <c r="AC33" s="327">
        <f t="shared" si="9"/>
        <v>5928.6046745988006</v>
      </c>
      <c r="AD33" s="327">
        <f t="shared" si="9"/>
        <v>5416.0174942280655</v>
      </c>
      <c r="AE33" s="327">
        <f t="shared" si="9"/>
        <v>5078.7280809323665</v>
      </c>
      <c r="AF33" s="327">
        <f t="shared" si="9"/>
        <v>5328.4865501766362</v>
      </c>
      <c r="AG33" s="144">
        <f t="shared" si="9"/>
        <v>21751.836799935871</v>
      </c>
      <c r="AH33" s="327">
        <f t="shared" si="9"/>
        <v>5317.9439474247638</v>
      </c>
      <c r="AI33" s="327">
        <f t="shared" si="9"/>
        <v>5420.0624242172344</v>
      </c>
      <c r="AJ33" s="327">
        <f t="shared" si="9"/>
        <v>5184.7264372318004</v>
      </c>
      <c r="AK33" s="327">
        <f t="shared" si="9"/>
        <v>5728.4224182471771</v>
      </c>
      <c r="AL33" s="144">
        <f t="shared" si="9"/>
        <v>21651.15522712098</v>
      </c>
      <c r="AM33" s="144">
        <f>SUM(AM24,AM31)</f>
        <v>5483.5448366252276</v>
      </c>
      <c r="AN33" s="144">
        <f>SUM(AN24,AN31)</f>
        <v>5290.5239895285331</v>
      </c>
      <c r="AO33" s="144">
        <f>SUM(AO24,AO31)</f>
        <v>5286.5566569607408</v>
      </c>
      <c r="AP33" s="344"/>
      <c r="AQ33" s="344"/>
    </row>
    <row r="34" spans="2:44">
      <c r="B34" s="52"/>
      <c r="C34" s="92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305"/>
      <c r="AD34" s="305"/>
      <c r="AE34" s="344"/>
      <c r="AF34" s="344"/>
      <c r="AG34" s="305"/>
    </row>
    <row r="35" spans="2:44">
      <c r="B35" s="52"/>
      <c r="C35" s="92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305"/>
      <c r="AD35" s="305"/>
      <c r="AE35" s="344"/>
      <c r="AF35" s="344"/>
      <c r="AG35" s="305"/>
    </row>
    <row r="36" spans="2:44">
      <c r="B36" s="52"/>
      <c r="C36" s="92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5"/>
      <c r="Y36" s="55"/>
      <c r="Z36" s="55"/>
      <c r="AA36" s="55"/>
      <c r="AB36" s="55"/>
      <c r="AC36" s="305"/>
      <c r="AD36" s="305"/>
      <c r="AE36" s="344"/>
      <c r="AF36" s="344"/>
      <c r="AG36" s="305"/>
    </row>
    <row r="37" spans="2:44">
      <c r="B37" s="52"/>
      <c r="C37" s="92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305"/>
      <c r="AD37" s="305"/>
      <c r="AE37" s="344"/>
      <c r="AF37" s="344"/>
      <c r="AG37" s="305"/>
    </row>
    <row r="38" spans="2:44">
      <c r="B38" s="48" t="s">
        <v>130</v>
      </c>
      <c r="C38" s="90"/>
      <c r="D38" s="85" t="s">
        <v>185</v>
      </c>
      <c r="E38" s="85" t="s">
        <v>186</v>
      </c>
      <c r="F38" s="85" t="s">
        <v>187</v>
      </c>
      <c r="G38" s="85" t="s">
        <v>188</v>
      </c>
      <c r="H38" s="86">
        <v>2015</v>
      </c>
      <c r="I38" s="85" t="s">
        <v>189</v>
      </c>
      <c r="J38" s="85" t="s">
        <v>190</v>
      </c>
      <c r="K38" s="85" t="s">
        <v>191</v>
      </c>
      <c r="L38" s="85" t="s">
        <v>192</v>
      </c>
      <c r="M38" s="86">
        <v>2016</v>
      </c>
      <c r="N38" s="85" t="s">
        <v>193</v>
      </c>
      <c r="O38" s="85" t="s">
        <v>194</v>
      </c>
      <c r="P38" s="85" t="s">
        <v>195</v>
      </c>
      <c r="Q38" s="85" t="s">
        <v>196</v>
      </c>
      <c r="R38" s="86">
        <v>2017</v>
      </c>
      <c r="S38" s="85" t="s">
        <v>197</v>
      </c>
      <c r="T38" s="85" t="s">
        <v>213</v>
      </c>
      <c r="U38" s="85" t="s">
        <v>214</v>
      </c>
      <c r="V38" s="85" t="s">
        <v>217</v>
      </c>
      <c r="W38" s="86">
        <v>2018</v>
      </c>
      <c r="X38" s="85" t="s">
        <v>220</v>
      </c>
      <c r="Y38" s="85" t="s">
        <v>228</v>
      </c>
      <c r="Z38" s="85" t="s">
        <v>240</v>
      </c>
      <c r="AA38" s="236" t="s">
        <v>252</v>
      </c>
      <c r="AB38" s="237">
        <v>2019</v>
      </c>
      <c r="AC38" s="316" t="s">
        <v>318</v>
      </c>
      <c r="AD38" s="316" t="s">
        <v>343</v>
      </c>
      <c r="AE38" s="316" t="s">
        <v>350</v>
      </c>
      <c r="AF38" s="316" t="s">
        <v>360</v>
      </c>
      <c r="AG38" s="237">
        <v>2020</v>
      </c>
      <c r="AH38" s="316" t="s">
        <v>374</v>
      </c>
      <c r="AI38" s="316" t="s">
        <v>377</v>
      </c>
      <c r="AJ38" s="316" t="s">
        <v>383</v>
      </c>
      <c r="AK38" s="316" t="s">
        <v>386</v>
      </c>
      <c r="AL38" s="237">
        <v>2021</v>
      </c>
      <c r="AM38" s="316" t="s">
        <v>389</v>
      </c>
      <c r="AN38" s="316" t="s">
        <v>397</v>
      </c>
      <c r="AO38" s="316" t="s">
        <v>402</v>
      </c>
    </row>
    <row r="39" spans="2:44">
      <c r="B39" s="49"/>
      <c r="C39" s="91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  <c r="V39" s="50"/>
      <c r="W39" s="51"/>
      <c r="X39" s="51"/>
      <c r="Y39" s="51"/>
      <c r="Z39" s="51"/>
      <c r="AA39" s="51"/>
      <c r="AB39" s="51"/>
      <c r="AC39" s="304"/>
      <c r="AD39" s="304"/>
      <c r="AE39" s="344"/>
      <c r="AF39" s="344"/>
      <c r="AG39" s="304"/>
      <c r="AH39" s="292"/>
      <c r="AK39" s="344"/>
      <c r="AL39" s="304"/>
    </row>
    <row r="40" spans="2:44">
      <c r="B40" s="52" t="s">
        <v>131</v>
      </c>
      <c r="C40" s="92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V40" s="51"/>
      <c r="W40" s="51"/>
      <c r="X40" s="51"/>
      <c r="Y40" s="51"/>
      <c r="Z40" s="51"/>
      <c r="AA40" s="51"/>
      <c r="AB40" s="51"/>
      <c r="AC40" s="304"/>
      <c r="AD40" s="304"/>
      <c r="AE40" s="344"/>
      <c r="AF40" s="344"/>
      <c r="AG40" s="304"/>
      <c r="AH40" s="292"/>
      <c r="AK40" s="344"/>
      <c r="AL40" s="304"/>
    </row>
    <row r="41" spans="2:44" s="11" customFormat="1">
      <c r="B41" s="53" t="s">
        <v>358</v>
      </c>
      <c r="C41" s="91" t="s">
        <v>202</v>
      </c>
      <c r="D41" s="146">
        <v>10192.922399999999</v>
      </c>
      <c r="E41" s="146">
        <v>10526.319199999998</v>
      </c>
      <c r="F41" s="146">
        <v>10609.987599999999</v>
      </c>
      <c r="G41" s="146">
        <v>10619.267199999998</v>
      </c>
      <c r="H41" s="139">
        <f t="shared" ref="H41:H49" si="10">SUM(D41:G41)</f>
        <v>41948.496399999989</v>
      </c>
      <c r="I41" s="140">
        <v>10560.3292</v>
      </c>
      <c r="J41" s="140">
        <v>10599.7276</v>
      </c>
      <c r="K41" s="140">
        <v>10670.4</v>
      </c>
      <c r="L41" s="140">
        <v>10457.379600000002</v>
      </c>
      <c r="M41" s="139">
        <f t="shared" ref="M41:M49" si="11">SUM(I41:L41)</f>
        <v>42287.8364</v>
      </c>
      <c r="N41" s="140">
        <v>10162.8112</v>
      </c>
      <c r="O41" s="140">
        <v>10414.1204</v>
      </c>
      <c r="P41" s="140">
        <v>10572.899600000001</v>
      </c>
      <c r="Q41" s="140">
        <v>10560.8992</v>
      </c>
      <c r="R41" s="139">
        <f>SUM(N41:Q41)</f>
        <v>41710.7304</v>
      </c>
      <c r="S41" s="140">
        <v>10276.955599999999</v>
      </c>
      <c r="T41" s="140">
        <v>10452.363599999999</v>
      </c>
      <c r="U41" s="140">
        <v>10488</v>
      </c>
      <c r="V41" s="140">
        <v>10488.440800000006</v>
      </c>
      <c r="W41" s="134">
        <f t="shared" ref="W41:W49" si="12">SUM(S41:V41)</f>
        <v>41705.760000000002</v>
      </c>
      <c r="X41" s="135">
        <v>9833.2121100000004</v>
      </c>
      <c r="Y41" s="135">
        <v>10056.17085</v>
      </c>
      <c r="Z41" s="135">
        <v>10312.835850000001</v>
      </c>
      <c r="AA41" s="238">
        <v>10184.814240000002</v>
      </c>
      <c r="AB41" s="245">
        <f>SUM(X41:AA41)</f>
        <v>40387.033050000005</v>
      </c>
      <c r="AC41" s="345">
        <v>10103.483970000001</v>
      </c>
      <c r="AD41" s="345">
        <v>9751.4552700000004</v>
      </c>
      <c r="AE41" s="345">
        <v>9261.9987299999975</v>
      </c>
      <c r="AF41" s="396">
        <v>9542.2479900000035</v>
      </c>
      <c r="AG41" s="245">
        <f>SUM(AC41:AF41)</f>
        <v>38659.185960000003</v>
      </c>
      <c r="AH41" s="345">
        <v>9388.9069200000013</v>
      </c>
      <c r="AI41" s="344">
        <v>9616.2831899999983</v>
      </c>
      <c r="AJ41" s="413">
        <v>9828.7584300000017</v>
      </c>
      <c r="AK41" s="345">
        <v>9714.4449000000004</v>
      </c>
      <c r="AL41" s="245">
        <f>SUM(AH41:AK41)</f>
        <v>38548.39344</v>
      </c>
      <c r="AM41" s="345">
        <v>9038.2013100000004</v>
      </c>
      <c r="AN41" s="345">
        <v>9047.2821899999981</v>
      </c>
      <c r="AO41" s="345">
        <v>9422.2806000000037</v>
      </c>
      <c r="AP41" s="344"/>
      <c r="AR41" s="345"/>
    </row>
    <row r="42" spans="2:44" s="11" customFormat="1">
      <c r="B42" s="53" t="s">
        <v>132</v>
      </c>
      <c r="C42" s="91" t="s">
        <v>202</v>
      </c>
      <c r="D42" s="146">
        <v>5182.3715999999995</v>
      </c>
      <c r="E42" s="146">
        <v>5340.6795999999995</v>
      </c>
      <c r="F42" s="146">
        <v>5465.3955999999998</v>
      </c>
      <c r="G42" s="146">
        <v>5466.6571999999996</v>
      </c>
      <c r="H42" s="139">
        <f t="shared" si="10"/>
        <v>21455.103999999999</v>
      </c>
      <c r="I42" s="140">
        <v>5335.9295999999995</v>
      </c>
      <c r="J42" s="140">
        <v>5358.7523999999994</v>
      </c>
      <c r="K42" s="140">
        <v>5434</v>
      </c>
      <c r="L42" s="140">
        <v>5394.5787999999984</v>
      </c>
      <c r="M42" s="139">
        <f t="shared" si="11"/>
        <v>21523.260799999996</v>
      </c>
      <c r="N42" s="140">
        <v>5253.2491999999993</v>
      </c>
      <c r="O42" s="140">
        <v>5377.6916000000001</v>
      </c>
      <c r="P42" s="140">
        <v>5457.3243999999995</v>
      </c>
      <c r="Q42" s="140">
        <v>5495.8487999999998</v>
      </c>
      <c r="R42" s="139">
        <f t="shared" ref="R42:R49" si="13">SUM(N42:Q42)</f>
        <v>21584.114000000001</v>
      </c>
      <c r="S42" s="140">
        <v>5284.6904000000004</v>
      </c>
      <c r="T42" s="140">
        <v>5349.0167999999994</v>
      </c>
      <c r="U42" s="140">
        <v>5662</v>
      </c>
      <c r="V42" s="140">
        <v>5702.4927999999982</v>
      </c>
      <c r="W42" s="134">
        <f t="shared" si="12"/>
        <v>21998.199999999997</v>
      </c>
      <c r="X42" s="135">
        <v>5198.2899099999995</v>
      </c>
      <c r="Y42" s="135">
        <v>5194.2623299999996</v>
      </c>
      <c r="Z42" s="135">
        <v>5343.3845699999993</v>
      </c>
      <c r="AA42" s="238">
        <v>5344.9040000000005</v>
      </c>
      <c r="AB42" s="245">
        <f t="shared" ref="AB42:AB49" si="14">SUM(X42:AA42)</f>
        <v>21080.840810000002</v>
      </c>
      <c r="AC42" s="345">
        <v>5096.2699999999995</v>
      </c>
      <c r="AD42" s="345">
        <v>4739.0730899999999</v>
      </c>
      <c r="AE42" s="345">
        <v>4462.2532999999985</v>
      </c>
      <c r="AF42" s="396">
        <v>4609.0055200000006</v>
      </c>
      <c r="AG42" s="245">
        <f t="shared" ref="AG42:AG50" si="15">SUM(AC42:AF42)</f>
        <v>18906.601909999998</v>
      </c>
      <c r="AH42" s="345">
        <v>4323.6725599999991</v>
      </c>
      <c r="AI42" s="344">
        <v>4493.9214200000006</v>
      </c>
      <c r="AJ42" s="413">
        <v>4669.7827199999992</v>
      </c>
      <c r="AK42" s="345">
        <v>4849.3444499999978</v>
      </c>
      <c r="AL42" s="245">
        <f t="shared" ref="AL42:AL50" si="16">SUM(AH42:AK42)</f>
        <v>18336.721149999998</v>
      </c>
      <c r="AM42" s="345">
        <v>4580.3923000000004</v>
      </c>
      <c r="AN42" s="345">
        <v>4667.8754999999992</v>
      </c>
      <c r="AO42" s="345">
        <v>4774.5869000000002</v>
      </c>
      <c r="AP42" s="344"/>
      <c r="AR42" s="345"/>
    </row>
    <row r="43" spans="2:44" s="11" customFormat="1">
      <c r="B43" s="53" t="s">
        <v>133</v>
      </c>
      <c r="C43" s="91" t="s">
        <v>202</v>
      </c>
      <c r="D43" s="146">
        <v>2021.4176</v>
      </c>
      <c r="E43" s="146">
        <v>2013.2399999999998</v>
      </c>
      <c r="F43" s="146">
        <v>2062.0244000000002</v>
      </c>
      <c r="G43" s="146">
        <v>2028.9795999999999</v>
      </c>
      <c r="H43" s="139">
        <f t="shared" si="10"/>
        <v>8125.6615999999995</v>
      </c>
      <c r="I43" s="140">
        <v>2017.4846</v>
      </c>
      <c r="J43" s="140">
        <v>1982.4105999999999</v>
      </c>
      <c r="K43" s="140">
        <v>2029.1999999999998</v>
      </c>
      <c r="L43" s="140">
        <v>2053.8392000000013</v>
      </c>
      <c r="M43" s="139">
        <f t="shared" si="11"/>
        <v>8082.934400000001</v>
      </c>
      <c r="N43" s="140">
        <v>1986.3132000000001</v>
      </c>
      <c r="O43" s="140">
        <v>2024.7501999999993</v>
      </c>
      <c r="P43" s="140">
        <v>2075.0812000000001</v>
      </c>
      <c r="Q43" s="140">
        <v>2050.1037999999999</v>
      </c>
      <c r="R43" s="139">
        <f t="shared" si="13"/>
        <v>8136.2483999999995</v>
      </c>
      <c r="S43" s="140">
        <v>2015.1324</v>
      </c>
      <c r="T43" s="140">
        <v>2058.6347999999998</v>
      </c>
      <c r="U43" s="140">
        <v>2074.7999999999997</v>
      </c>
      <c r="V43" s="140">
        <v>2067.0328000000004</v>
      </c>
      <c r="W43" s="134">
        <f t="shared" si="12"/>
        <v>8215.6</v>
      </c>
      <c r="X43" s="135">
        <v>1783.4998799999998</v>
      </c>
      <c r="Y43" s="135">
        <v>1802.09032</v>
      </c>
      <c r="Z43" s="135">
        <v>1816.96</v>
      </c>
      <c r="AA43" s="238">
        <v>1825.3768000000007</v>
      </c>
      <c r="AB43" s="245">
        <f t="shared" si="14"/>
        <v>7227.9270000000006</v>
      </c>
      <c r="AC43" s="345">
        <v>1796.9199999999998</v>
      </c>
      <c r="AD43" s="345">
        <v>1585.7954317616711</v>
      </c>
      <c r="AE43" s="345">
        <v>1613.8645825465758</v>
      </c>
      <c r="AF43" s="396">
        <v>1691.2422656917533</v>
      </c>
      <c r="AG43" s="245">
        <f t="shared" si="15"/>
        <v>6687.8222800000003</v>
      </c>
      <c r="AH43" s="345">
        <v>1658.41354</v>
      </c>
      <c r="AI43" s="344">
        <v>1757.3977799999996</v>
      </c>
      <c r="AJ43" s="413">
        <v>1795.1865400000006</v>
      </c>
      <c r="AK43" s="345">
        <v>1790.2733999999991</v>
      </c>
      <c r="AL43" s="245">
        <f t="shared" si="16"/>
        <v>7001.2712599999995</v>
      </c>
      <c r="AM43" s="345">
        <v>1736.86346</v>
      </c>
      <c r="AN43" s="345">
        <v>1796.9107138680729</v>
      </c>
      <c r="AO43" s="345">
        <v>1801.7442011342475</v>
      </c>
      <c r="AP43" s="344"/>
      <c r="AR43" s="345"/>
    </row>
    <row r="44" spans="2:44" s="11" customFormat="1">
      <c r="B44" s="53" t="s">
        <v>218</v>
      </c>
      <c r="C44" s="91" t="s">
        <v>202</v>
      </c>
      <c r="D44" s="146">
        <v>2856.4285714285711</v>
      </c>
      <c r="E44" s="146">
        <v>2856.0857142857139</v>
      </c>
      <c r="F44" s="146">
        <v>2856.3028571428567</v>
      </c>
      <c r="G44" s="146">
        <v>2830.4285714285711</v>
      </c>
      <c r="H44" s="139">
        <f t="shared" si="10"/>
        <v>11399.245714285713</v>
      </c>
      <c r="I44" s="146">
        <v>2773.4033999999997</v>
      </c>
      <c r="J44" s="146">
        <v>2770.2987999999996</v>
      </c>
      <c r="K44" s="146">
        <v>2814.7028571428564</v>
      </c>
      <c r="L44" s="146">
        <v>2798.5203428571431</v>
      </c>
      <c r="M44" s="139">
        <f t="shared" si="11"/>
        <v>11156.9254</v>
      </c>
      <c r="N44" s="146">
        <v>2630.8463999999999</v>
      </c>
      <c r="O44" s="146">
        <v>2769.0257999999999</v>
      </c>
      <c r="P44" s="146">
        <v>2680.5940999999998</v>
      </c>
      <c r="Q44" s="146">
        <v>2559.5451000000003</v>
      </c>
      <c r="R44" s="139">
        <f t="shared" si="13"/>
        <v>10640.011399999999</v>
      </c>
      <c r="S44" s="140">
        <v>2559.9999999999995</v>
      </c>
      <c r="T44" s="140">
        <v>2495.0306</v>
      </c>
      <c r="U44" s="140">
        <v>2668.571428571428</v>
      </c>
      <c r="V44" s="140">
        <v>2566.7979714285716</v>
      </c>
      <c r="W44" s="134">
        <f t="shared" si="12"/>
        <v>10290.4</v>
      </c>
      <c r="X44" s="135">
        <v>2299.6925489999999</v>
      </c>
      <c r="Y44" s="135">
        <v>2077.7721811000001</v>
      </c>
      <c r="Z44" s="135">
        <v>1907.733905</v>
      </c>
      <c r="AA44" s="238">
        <v>1937.6403199999997</v>
      </c>
      <c r="AB44" s="245">
        <f t="shared" si="14"/>
        <v>8222.8389551</v>
      </c>
      <c r="AC44" s="345">
        <v>1646.6988999999999</v>
      </c>
      <c r="AD44" s="345">
        <v>1433.6622585207999</v>
      </c>
      <c r="AE44" s="345">
        <v>1342.8127467177494</v>
      </c>
      <c r="AF44" s="396">
        <v>1318.7839317614507</v>
      </c>
      <c r="AG44" s="245">
        <f t="shared" si="15"/>
        <v>5741.9578369999999</v>
      </c>
      <c r="AH44" s="345">
        <v>1400.8505719130999</v>
      </c>
      <c r="AI44" s="344">
        <v>1370.4513730368999</v>
      </c>
      <c r="AJ44" s="413">
        <v>1326.3642738500005</v>
      </c>
      <c r="AK44" s="345">
        <v>1267.8215434499996</v>
      </c>
      <c r="AL44" s="245">
        <f t="shared" si="16"/>
        <v>5365.4877622499998</v>
      </c>
      <c r="AM44" s="345">
        <v>1250.4204405</v>
      </c>
      <c r="AN44" s="345">
        <v>1205.6792326348</v>
      </c>
      <c r="AO44" s="345">
        <v>1186.8739939633499</v>
      </c>
      <c r="AP44" s="344"/>
      <c r="AR44" s="345"/>
    </row>
    <row r="45" spans="2:44" s="11" customFormat="1">
      <c r="B45" s="53" t="s">
        <v>219</v>
      </c>
      <c r="C45" s="91" t="s">
        <v>202</v>
      </c>
      <c r="D45" s="146">
        <v>2842.7582285714284</v>
      </c>
      <c r="E45" s="146">
        <v>2718.5674857142858</v>
      </c>
      <c r="F45" s="146">
        <v>2767.3019428571429</v>
      </c>
      <c r="G45" s="146">
        <v>2679.4042285714286</v>
      </c>
      <c r="H45" s="139">
        <f t="shared" si="10"/>
        <v>11008.031885714285</v>
      </c>
      <c r="I45" s="146">
        <v>2460.5586720000001</v>
      </c>
      <c r="J45" s="146">
        <v>2368.1664600000004</v>
      </c>
      <c r="K45" s="146">
        <v>2300.7279428571428</v>
      </c>
      <c r="L45" s="146">
        <v>2258.7044511428571</v>
      </c>
      <c r="M45" s="139">
        <f t="shared" si="11"/>
        <v>9388.1575260000009</v>
      </c>
      <c r="N45" s="146">
        <v>2055.6583739999996</v>
      </c>
      <c r="O45" s="146">
        <v>2079.954624</v>
      </c>
      <c r="P45" s="146">
        <v>2026.7718569999997</v>
      </c>
      <c r="Q45" s="146">
        <v>2020.8203730000005</v>
      </c>
      <c r="R45" s="139">
        <f t="shared" si="13"/>
        <v>8183.2052279999998</v>
      </c>
      <c r="S45" s="140">
        <v>1901.2531999999999</v>
      </c>
      <c r="T45" s="140">
        <v>1883.9744880000001</v>
      </c>
      <c r="U45" s="140">
        <v>1952.2285714285713</v>
      </c>
      <c r="V45" s="140">
        <v>1847.343740571428</v>
      </c>
      <c r="W45" s="134">
        <f t="shared" si="12"/>
        <v>7584.7999999999993</v>
      </c>
      <c r="X45" s="135">
        <v>1765.2281940000003</v>
      </c>
      <c r="Y45" s="135">
        <v>1678.0605969600001</v>
      </c>
      <c r="Z45" s="135">
        <v>1595.6760000000002</v>
      </c>
      <c r="AA45" s="238">
        <v>1496.2455167100002</v>
      </c>
      <c r="AB45" s="245">
        <f t="shared" si="14"/>
        <v>6535.2103076700005</v>
      </c>
      <c r="AC45" s="345">
        <v>1371.0420000000001</v>
      </c>
      <c r="AD45" s="345">
        <v>1284.6463962760802</v>
      </c>
      <c r="AE45" s="345">
        <v>1221.06066772392</v>
      </c>
      <c r="AF45" s="396">
        <v>1242.1611472499999</v>
      </c>
      <c r="AG45" s="245">
        <f t="shared" si="15"/>
        <v>5118.9102112500004</v>
      </c>
      <c r="AH45" s="345">
        <v>1261.519830387</v>
      </c>
      <c r="AI45" s="344">
        <v>1158.359539653</v>
      </c>
      <c r="AJ45" s="413">
        <v>1124.0801549999999</v>
      </c>
      <c r="AK45" s="345">
        <v>1106.2111787100011</v>
      </c>
      <c r="AL45" s="245">
        <f t="shared" si="16"/>
        <v>4650.1707037500009</v>
      </c>
      <c r="AM45" s="345">
        <v>1068.2659647000003</v>
      </c>
      <c r="AN45" s="345">
        <v>1062.5581067824799</v>
      </c>
      <c r="AO45" s="345">
        <v>1081.0095048512103</v>
      </c>
      <c r="AP45" s="344"/>
      <c r="AR45" s="345"/>
    </row>
    <row r="46" spans="2:44" s="11" customFormat="1">
      <c r="B46" s="53" t="s">
        <v>393</v>
      </c>
      <c r="C46" s="91" t="s">
        <v>202</v>
      </c>
      <c r="D46" s="146"/>
      <c r="E46" s="146"/>
      <c r="F46" s="146"/>
      <c r="G46" s="146"/>
      <c r="H46" s="325">
        <f>SUM(D46:G46)</f>
        <v>0</v>
      </c>
      <c r="I46" s="326">
        <v>45.250399999999999</v>
      </c>
      <c r="J46" s="326">
        <v>32.759799999999998</v>
      </c>
      <c r="K46" s="326">
        <v>38</v>
      </c>
      <c r="L46" s="326">
        <v>46.998399999999997</v>
      </c>
      <c r="M46" s="325">
        <f>SUM(I46:L46)</f>
        <v>163.0086</v>
      </c>
      <c r="N46" s="326">
        <v>46.330033199999995</v>
      </c>
      <c r="O46" s="326">
        <v>34.874446800000001</v>
      </c>
      <c r="P46" s="326">
        <v>29.073328799999999</v>
      </c>
      <c r="Q46" s="326">
        <v>46.661909999999999</v>
      </c>
      <c r="R46" s="325">
        <f t="shared" si="13"/>
        <v>156.93971879999998</v>
      </c>
      <c r="S46" s="326">
        <v>47.097200000000001</v>
      </c>
      <c r="T46" s="326">
        <v>37.038926799999956</v>
      </c>
      <c r="U46" s="326">
        <v>22.799999999999997</v>
      </c>
      <c r="V46" s="326">
        <v>37.463873200000045</v>
      </c>
      <c r="W46" s="134">
        <f t="shared" si="12"/>
        <v>144.4</v>
      </c>
      <c r="X46" s="323">
        <v>38.068400000000004</v>
      </c>
      <c r="Y46" s="323">
        <v>32.976399999999998</v>
      </c>
      <c r="Z46" s="323">
        <v>24.240313999999998</v>
      </c>
      <c r="AA46" s="344">
        <v>33.260746399999995</v>
      </c>
      <c r="AB46" s="420">
        <f t="shared" si="14"/>
        <v>128.54586040000001</v>
      </c>
      <c r="AC46" s="345">
        <v>38</v>
      </c>
      <c r="AD46" s="345">
        <v>25.84</v>
      </c>
      <c r="AE46" s="345">
        <v>22.343999999999998</v>
      </c>
      <c r="AF46" s="396">
        <v>29.063220799999996</v>
      </c>
      <c r="AG46" s="420">
        <f t="shared" si="15"/>
        <v>115.24722079999999</v>
      </c>
      <c r="AH46" s="345">
        <v>29.561096799999998</v>
      </c>
      <c r="AI46" s="344">
        <v>23.638903199999998</v>
      </c>
      <c r="AJ46" s="396">
        <v>22.070399999999996</v>
      </c>
      <c r="AK46" s="345">
        <v>11.270800000000007</v>
      </c>
      <c r="AL46" s="245">
        <f t="shared" si="16"/>
        <v>86.541200000000003</v>
      </c>
      <c r="AM46" s="345">
        <v>0</v>
      </c>
      <c r="AN46" s="345">
        <v>0</v>
      </c>
      <c r="AO46" s="345">
        <v>0</v>
      </c>
      <c r="AP46" s="292"/>
      <c r="AR46" s="345"/>
    </row>
    <row r="47" spans="2:44">
      <c r="B47" s="53" t="s">
        <v>134</v>
      </c>
      <c r="C47" s="91" t="s">
        <v>202</v>
      </c>
      <c r="D47" s="145">
        <v>5833.0835999999999</v>
      </c>
      <c r="E47" s="145">
        <v>5925.3475999999991</v>
      </c>
      <c r="F47" s="145">
        <v>6031.7172</v>
      </c>
      <c r="G47" s="145">
        <v>6048.5739999999996</v>
      </c>
      <c r="H47" s="139">
        <f t="shared" si="10"/>
        <v>23838.722399999999</v>
      </c>
      <c r="I47" s="140">
        <v>5950.2147999999997</v>
      </c>
      <c r="J47" s="140">
        <v>5936.2954</v>
      </c>
      <c r="K47" s="140">
        <v>6026.7999999999993</v>
      </c>
      <c r="L47" s="140">
        <v>5988.3174000000017</v>
      </c>
      <c r="M47" s="139">
        <f t="shared" si="11"/>
        <v>23901.6276</v>
      </c>
      <c r="N47" s="140">
        <v>5883.5969999999998</v>
      </c>
      <c r="O47" s="140">
        <v>6020.7655999999988</v>
      </c>
      <c r="P47" s="140">
        <v>6134.9328000000005</v>
      </c>
      <c r="Q47" s="140">
        <v>6113.0751999999993</v>
      </c>
      <c r="R47" s="139">
        <f t="shared" si="13"/>
        <v>24152.370599999998</v>
      </c>
      <c r="S47" s="140">
        <v>5968.8119999999999</v>
      </c>
      <c r="T47" s="140">
        <v>6037.0675999999994</v>
      </c>
      <c r="U47" s="140">
        <v>6125.5999999999995</v>
      </c>
      <c r="V47" s="140">
        <v>6089.7203999999992</v>
      </c>
      <c r="W47" s="134">
        <f t="shared" si="12"/>
        <v>24221.199999999997</v>
      </c>
      <c r="X47" s="135">
        <v>5659.9910399999999</v>
      </c>
      <c r="Y47" s="135">
        <v>5753.8400549999997</v>
      </c>
      <c r="Z47" s="135">
        <v>5901.3248250000006</v>
      </c>
      <c r="AA47" s="235">
        <v>5852.3198850000017</v>
      </c>
      <c r="AB47" s="245">
        <f t="shared" si="14"/>
        <v>23167.475805000002</v>
      </c>
      <c r="AC47" s="345">
        <v>5711.7000000000007</v>
      </c>
      <c r="AD47" s="345">
        <v>5324.1792300000006</v>
      </c>
      <c r="AE47" s="345">
        <v>5082.9611250000007</v>
      </c>
      <c r="AF47" s="396">
        <v>5404.4756099999977</v>
      </c>
      <c r="AG47" s="245">
        <f t="shared" si="15"/>
        <v>21523.315965000002</v>
      </c>
      <c r="AH47" s="345">
        <v>5145.5910000000003</v>
      </c>
      <c r="AI47" s="344">
        <v>5303.8267800000003</v>
      </c>
      <c r="AJ47" s="413">
        <v>5399.2483200000015</v>
      </c>
      <c r="AK47" s="345">
        <v>5435.6947499999969</v>
      </c>
      <c r="AL47" s="245">
        <f t="shared" si="16"/>
        <v>21284.360849999997</v>
      </c>
      <c r="AM47" s="345">
        <v>5207.7690000000002</v>
      </c>
      <c r="AN47" s="345">
        <v>5452.283985</v>
      </c>
      <c r="AO47" s="345">
        <v>5662.0443600000008</v>
      </c>
      <c r="AP47" s="344"/>
      <c r="AR47" s="345"/>
    </row>
    <row r="48" spans="2:44">
      <c r="B48" s="53" t="s">
        <v>135</v>
      </c>
      <c r="C48" s="91" t="s">
        <v>202</v>
      </c>
      <c r="D48" s="145">
        <v>842.77160000000003</v>
      </c>
      <c r="E48" s="145">
        <v>824.93439999999998</v>
      </c>
      <c r="F48" s="145">
        <v>758.35079999999994</v>
      </c>
      <c r="G48" s="145">
        <v>618.9212</v>
      </c>
      <c r="H48" s="139">
        <f t="shared" si="10"/>
        <v>3044.9780000000001</v>
      </c>
      <c r="I48" s="140">
        <v>759.6694</v>
      </c>
      <c r="J48" s="140">
        <v>727.59739999999999</v>
      </c>
      <c r="K48" s="140">
        <v>706.8</v>
      </c>
      <c r="L48" s="140">
        <v>699.1733999999999</v>
      </c>
      <c r="M48" s="139">
        <f t="shared" si="11"/>
        <v>2893.2401999999993</v>
      </c>
      <c r="N48" s="140">
        <v>667.73979999999995</v>
      </c>
      <c r="O48" s="140">
        <v>664.72640000000001</v>
      </c>
      <c r="P48" s="140">
        <v>668.89120000000003</v>
      </c>
      <c r="Q48" s="140">
        <v>667.09759999999994</v>
      </c>
      <c r="R48" s="139">
        <f t="shared" si="13"/>
        <v>2668.4549999999999</v>
      </c>
      <c r="S48" s="140">
        <v>533.80119999999988</v>
      </c>
      <c r="T48" s="140">
        <v>540.00659999999993</v>
      </c>
      <c r="U48" s="140">
        <v>600.4</v>
      </c>
      <c r="V48" s="140">
        <v>575.39219999999989</v>
      </c>
      <c r="W48" s="134">
        <f t="shared" si="12"/>
        <v>2249.5999999999995</v>
      </c>
      <c r="X48" s="135">
        <v>605.21249999999998</v>
      </c>
      <c r="Y48" s="135">
        <v>609.77625</v>
      </c>
      <c r="Z48" s="135">
        <v>600.5474999999999</v>
      </c>
      <c r="AA48" s="235">
        <v>585.33749999999998</v>
      </c>
      <c r="AB48" s="245">
        <f t="shared" si="14"/>
        <v>2400.8737499999997</v>
      </c>
      <c r="AC48" s="345">
        <v>562.39875000000006</v>
      </c>
      <c r="AD48" s="345">
        <v>545.6099999999999</v>
      </c>
      <c r="AE48" s="345">
        <v>545.61000000000013</v>
      </c>
      <c r="AF48" s="396">
        <v>556.43624999999975</v>
      </c>
      <c r="AG48" s="245">
        <f t="shared" si="15"/>
        <v>2210.0549999999998</v>
      </c>
      <c r="AH48" s="345">
        <v>539.37374999999997</v>
      </c>
      <c r="AI48" s="344">
        <v>557.58750000000009</v>
      </c>
      <c r="AJ48" s="413">
        <v>572.85749999999985</v>
      </c>
      <c r="AK48" s="345">
        <v>565.2037499999999</v>
      </c>
      <c r="AL48" s="245">
        <f t="shared" si="16"/>
        <v>2235.0225</v>
      </c>
      <c r="AM48" s="345">
        <v>524.12450200000001</v>
      </c>
      <c r="AN48" s="345">
        <v>529.56232799999987</v>
      </c>
      <c r="AO48" s="345">
        <v>534.93251000000009</v>
      </c>
      <c r="AP48" s="344"/>
      <c r="AR48" s="345"/>
    </row>
    <row r="49" spans="2:44">
      <c r="B49" s="53" t="s">
        <v>136</v>
      </c>
      <c r="C49" s="91" t="s">
        <v>202</v>
      </c>
      <c r="D49" s="145">
        <v>462.44479999999999</v>
      </c>
      <c r="E49" s="145">
        <v>460.21039999999999</v>
      </c>
      <c r="F49" s="145">
        <v>460.59799999999996</v>
      </c>
      <c r="G49" s="145">
        <v>456.66879999999998</v>
      </c>
      <c r="H49" s="139">
        <f t="shared" si="10"/>
        <v>1839.9219999999998</v>
      </c>
      <c r="I49" s="140">
        <v>420.25719999999995</v>
      </c>
      <c r="J49" s="140">
        <v>417.06520000000006</v>
      </c>
      <c r="K49" s="140">
        <v>494</v>
      </c>
      <c r="L49" s="140">
        <v>887.77880000000005</v>
      </c>
      <c r="M49" s="139">
        <f t="shared" si="11"/>
        <v>2219.1012000000001</v>
      </c>
      <c r="N49" s="140">
        <v>799.70999999999992</v>
      </c>
      <c r="O49" s="140">
        <v>730.09399999999994</v>
      </c>
      <c r="P49" s="140">
        <v>716.29239999999993</v>
      </c>
      <c r="Q49" s="140">
        <v>694.31319999999994</v>
      </c>
      <c r="R49" s="139">
        <f t="shared" si="13"/>
        <v>2940.4096</v>
      </c>
      <c r="S49" s="140">
        <v>702.2704</v>
      </c>
      <c r="T49" s="140">
        <v>715.17520000000002</v>
      </c>
      <c r="U49" s="140">
        <v>729.59999999999991</v>
      </c>
      <c r="V49" s="140">
        <v>710.55439999999999</v>
      </c>
      <c r="W49" s="134">
        <f t="shared" si="12"/>
        <v>2857.6</v>
      </c>
      <c r="X49" s="135">
        <v>725.0890629999999</v>
      </c>
      <c r="Y49" s="135">
        <v>722.75399499999992</v>
      </c>
      <c r="Z49" s="135">
        <v>708.74358699999993</v>
      </c>
      <c r="AA49" s="235">
        <v>793.00783099999967</v>
      </c>
      <c r="AB49" s="245">
        <f t="shared" si="14"/>
        <v>2949.5944759999993</v>
      </c>
      <c r="AC49" s="345">
        <v>771.149</v>
      </c>
      <c r="AD49" s="345">
        <v>734.42933500000004</v>
      </c>
      <c r="AE49" s="345">
        <v>784.88554199999976</v>
      </c>
      <c r="AF49" s="396">
        <v>825.02132499999971</v>
      </c>
      <c r="AG49" s="245">
        <f t="shared" si="15"/>
        <v>3115.4852019999998</v>
      </c>
      <c r="AH49" s="345">
        <v>786.69442692999996</v>
      </c>
      <c r="AI49" s="344">
        <v>759.25031507000006</v>
      </c>
      <c r="AJ49" s="413">
        <v>763.09878099999992</v>
      </c>
      <c r="AK49" s="345">
        <v>817.20172999999977</v>
      </c>
      <c r="AL49" s="245">
        <f t="shared" si="16"/>
        <v>3126.245253</v>
      </c>
      <c r="AM49" s="345">
        <v>793.67808200000002</v>
      </c>
      <c r="AN49" s="345">
        <v>762.47177199999999</v>
      </c>
      <c r="AO49" s="345">
        <v>769.09500500000001</v>
      </c>
      <c r="AP49" s="344"/>
      <c r="AR49" s="345"/>
    </row>
    <row r="50" spans="2:44" s="292" customFormat="1">
      <c r="B50" s="53" t="s">
        <v>369</v>
      </c>
      <c r="C50" s="91" t="s">
        <v>202</v>
      </c>
      <c r="D50" s="145"/>
      <c r="E50" s="145"/>
      <c r="F50" s="145"/>
      <c r="G50" s="145"/>
      <c r="H50" s="325">
        <f>SUM(D50:G50)</f>
        <v>0</v>
      </c>
      <c r="I50" s="326"/>
      <c r="J50" s="326"/>
      <c r="K50" s="326"/>
      <c r="L50" s="326"/>
      <c r="M50" s="325">
        <f>SUM(I50:L50)</f>
        <v>0</v>
      </c>
      <c r="N50" s="326"/>
      <c r="O50" s="326"/>
      <c r="P50" s="326"/>
      <c r="Q50" s="326"/>
      <c r="R50" s="325">
        <f>SUM(N50:Q50)</f>
        <v>0</v>
      </c>
      <c r="S50" s="326"/>
      <c r="T50" s="326"/>
      <c r="U50" s="326"/>
      <c r="V50" s="326"/>
      <c r="W50" s="325">
        <f>SUM(S50:V50)</f>
        <v>0</v>
      </c>
      <c r="X50" s="323"/>
      <c r="Y50" s="323"/>
      <c r="Z50" s="323"/>
      <c r="AA50" s="346"/>
      <c r="AB50" s="325">
        <f>SUM(X50:AA50)</f>
        <v>0</v>
      </c>
      <c r="AC50" s="345"/>
      <c r="AD50" s="345"/>
      <c r="AE50" s="345"/>
      <c r="AF50" s="396">
        <v>48.041150399999999</v>
      </c>
      <c r="AG50" s="245">
        <f t="shared" si="15"/>
        <v>48.041150399999999</v>
      </c>
      <c r="AH50" s="345">
        <v>91.511454839999985</v>
      </c>
      <c r="AI50" s="344">
        <v>94.02734516000001</v>
      </c>
      <c r="AJ50" s="413">
        <v>92.256399999999985</v>
      </c>
      <c r="AK50" s="345">
        <v>76.372399999999985</v>
      </c>
      <c r="AL50" s="245">
        <f t="shared" si="16"/>
        <v>354.16759999999994</v>
      </c>
      <c r="AM50" s="345">
        <v>82.216917999999993</v>
      </c>
      <c r="AN50" s="345">
        <v>84.96756547999999</v>
      </c>
      <c r="AO50" s="345">
        <v>83.698034092999976</v>
      </c>
      <c r="AP50" s="344"/>
      <c r="AR50" s="345"/>
    </row>
    <row r="51" spans="2:44">
      <c r="B51" s="52"/>
      <c r="C51" s="92"/>
      <c r="D51" s="139"/>
      <c r="E51" s="139"/>
      <c r="F51" s="139"/>
      <c r="G51" s="139"/>
      <c r="H51" s="139"/>
      <c r="I51" s="140"/>
      <c r="J51" s="140"/>
      <c r="K51" s="140"/>
      <c r="L51" s="140"/>
      <c r="M51" s="139"/>
      <c r="N51" s="140"/>
      <c r="O51" s="140"/>
      <c r="P51" s="140"/>
      <c r="Q51" s="140"/>
      <c r="R51" s="139"/>
      <c r="S51" s="147"/>
      <c r="T51" s="147"/>
      <c r="U51" s="147"/>
      <c r="V51" s="140"/>
      <c r="W51" s="139"/>
      <c r="X51" s="139"/>
      <c r="Y51" s="139"/>
      <c r="Z51" s="139"/>
      <c r="AA51" s="139"/>
      <c r="AB51" s="139"/>
      <c r="AC51" s="325"/>
      <c r="AD51" s="344"/>
      <c r="AE51" s="344"/>
      <c r="AF51" s="344"/>
      <c r="AG51" s="325"/>
      <c r="AH51" s="292"/>
      <c r="AJ51" s="413"/>
      <c r="AK51" s="344"/>
      <c r="AL51" s="325"/>
      <c r="AM51" s="344"/>
      <c r="AR51" s="345"/>
    </row>
    <row r="52" spans="2:44">
      <c r="B52" s="87" t="s">
        <v>137</v>
      </c>
      <c r="C52" s="93" t="s">
        <v>202</v>
      </c>
      <c r="D52" s="143">
        <f>SUM(D41:D49)</f>
        <v>30234.198399999997</v>
      </c>
      <c r="E52" s="143">
        <f>SUM(E41:E49)</f>
        <v>30665.384399999999</v>
      </c>
      <c r="F52" s="143">
        <f>SUM(F41:F49)</f>
        <v>31011.678399999997</v>
      </c>
      <c r="G52" s="143">
        <f>SUM(G41:G49)</f>
        <v>30748.900799999999</v>
      </c>
      <c r="H52" s="143">
        <f t="shared" ref="H52:AO52" si="17">SUM(H41:H50)</f>
        <v>122660.162</v>
      </c>
      <c r="I52" s="143">
        <f t="shared" si="17"/>
        <v>30323.097271999999</v>
      </c>
      <c r="J52" s="143">
        <f t="shared" si="17"/>
        <v>30193.073659999998</v>
      </c>
      <c r="K52" s="143">
        <f t="shared" si="17"/>
        <v>30514.630799999995</v>
      </c>
      <c r="L52" s="143">
        <f t="shared" si="17"/>
        <v>30585.290394000003</v>
      </c>
      <c r="M52" s="143">
        <f t="shared" si="17"/>
        <v>121616.092126</v>
      </c>
      <c r="N52" s="143">
        <f t="shared" si="17"/>
        <v>29486.255207199993</v>
      </c>
      <c r="O52" s="143">
        <f t="shared" si="17"/>
        <v>30116.003070800001</v>
      </c>
      <c r="P52" s="143">
        <f t="shared" si="17"/>
        <v>30361.860885799993</v>
      </c>
      <c r="Q52" s="143">
        <f t="shared" si="17"/>
        <v>30208.365183000002</v>
      </c>
      <c r="R52" s="143">
        <f t="shared" si="17"/>
        <v>120172.4843468</v>
      </c>
      <c r="S52" s="143">
        <f t="shared" si="17"/>
        <v>29290.0124</v>
      </c>
      <c r="T52" s="143">
        <f t="shared" si="17"/>
        <v>29568.3086148</v>
      </c>
      <c r="U52" s="143">
        <f t="shared" si="17"/>
        <v>30323.999999999996</v>
      </c>
      <c r="V52" s="143">
        <f t="shared" si="17"/>
        <v>30085.238985200001</v>
      </c>
      <c r="W52" s="143">
        <f t="shared" si="17"/>
        <v>119267.56</v>
      </c>
      <c r="X52" s="143">
        <f t="shared" si="17"/>
        <v>27908.283646</v>
      </c>
      <c r="Y52" s="143">
        <f t="shared" si="17"/>
        <v>27927.702978059999</v>
      </c>
      <c r="Z52" s="143">
        <f t="shared" si="17"/>
        <v>28211.446551000001</v>
      </c>
      <c r="AA52" s="143">
        <f t="shared" si="17"/>
        <v>28052.906839110005</v>
      </c>
      <c r="AB52" s="143">
        <f t="shared" si="17"/>
        <v>112100.34001417001</v>
      </c>
      <c r="AC52" s="285">
        <f t="shared" si="17"/>
        <v>27097.662620000003</v>
      </c>
      <c r="AD52" s="285">
        <f t="shared" si="17"/>
        <v>25424.691011558552</v>
      </c>
      <c r="AE52" s="285">
        <f t="shared" si="17"/>
        <v>24337.790693988245</v>
      </c>
      <c r="AF52" s="285">
        <f t="shared" si="17"/>
        <v>25266.478410903204</v>
      </c>
      <c r="AG52" s="143">
        <f t="shared" si="17"/>
        <v>102126.62273644998</v>
      </c>
      <c r="AH52" s="285">
        <f t="shared" si="17"/>
        <v>24626.0951508701</v>
      </c>
      <c r="AI52" s="285">
        <f t="shared" si="17"/>
        <v>25134.744146119901</v>
      </c>
      <c r="AJ52" s="414">
        <f t="shared" si="17"/>
        <v>25593.703519850002</v>
      </c>
      <c r="AK52" s="414">
        <f t="shared" si="17"/>
        <v>25633.838902159994</v>
      </c>
      <c r="AL52" s="143">
        <f t="shared" si="17"/>
        <v>100988.38171900001</v>
      </c>
      <c r="AM52" s="414">
        <f t="shared" si="17"/>
        <v>24281.931977199998</v>
      </c>
      <c r="AN52" s="414">
        <f t="shared" si="17"/>
        <v>24609.591393765349</v>
      </c>
      <c r="AO52" s="414">
        <f t="shared" si="17"/>
        <v>25316.265109041808</v>
      </c>
      <c r="AR52" s="345"/>
    </row>
    <row r="53" spans="2:44">
      <c r="B53" s="52"/>
      <c r="C53" s="92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V53" s="55"/>
      <c r="W53" s="55"/>
      <c r="X53" s="55"/>
      <c r="Y53" s="55"/>
      <c r="Z53" s="55"/>
      <c r="AA53" s="55"/>
      <c r="AB53" s="55"/>
      <c r="AC53" s="305"/>
      <c r="AD53" s="344"/>
      <c r="AE53" s="344"/>
      <c r="AF53" s="344"/>
      <c r="AG53" s="305"/>
      <c r="AH53" s="292"/>
      <c r="AJ53" s="413"/>
      <c r="AK53" s="344"/>
      <c r="AL53" s="305"/>
      <c r="AR53" s="345"/>
    </row>
    <row r="54" spans="2:44">
      <c r="B54" s="52" t="s">
        <v>138</v>
      </c>
      <c r="C54" s="92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V54" s="55"/>
      <c r="W54" s="55"/>
      <c r="X54" s="55"/>
      <c r="Y54" s="55"/>
      <c r="Z54" s="55"/>
      <c r="AA54" s="55"/>
      <c r="AB54" s="55"/>
      <c r="AC54" s="305"/>
      <c r="AD54" s="344"/>
      <c r="AE54" s="344"/>
      <c r="AF54" s="344"/>
      <c r="AG54" s="305"/>
      <c r="AH54" s="292"/>
      <c r="AJ54" s="413"/>
      <c r="AK54" s="344"/>
      <c r="AL54" s="305"/>
      <c r="AR54" s="345"/>
    </row>
    <row r="55" spans="2:44">
      <c r="B55" s="49" t="s">
        <v>139</v>
      </c>
      <c r="C55" s="91" t="s">
        <v>202</v>
      </c>
      <c r="D55" s="102">
        <v>10781.717199999999</v>
      </c>
      <c r="E55" s="102">
        <v>10597.500799999998</v>
      </c>
      <c r="F55" s="102">
        <v>9455.152399999999</v>
      </c>
      <c r="G55" s="102">
        <v>10445.1664</v>
      </c>
      <c r="H55" s="139">
        <f>SUM(D55:G55)</f>
        <v>41279.536799999994</v>
      </c>
      <c r="I55" s="140">
        <v>11203.277040000001</v>
      </c>
      <c r="J55" s="140">
        <v>10665.9692</v>
      </c>
      <c r="K55" s="140">
        <v>8600.16</v>
      </c>
      <c r="L55" s="140">
        <v>11414.964399999995</v>
      </c>
      <c r="M55" s="139">
        <f>SUM(I55:L55)</f>
        <v>41884.370639999994</v>
      </c>
      <c r="N55" s="140">
        <v>11096.37088</v>
      </c>
      <c r="O55" s="140">
        <v>11080.564399999999</v>
      </c>
      <c r="P55" s="140">
        <v>10404.731360000002</v>
      </c>
      <c r="Q55" s="140">
        <v>11037.25504</v>
      </c>
      <c r="R55" s="139">
        <f>SUM(N55:Q55)</f>
        <v>43618.921679999999</v>
      </c>
      <c r="S55" s="140">
        <v>11294.025599999999</v>
      </c>
      <c r="T55" s="140">
        <v>11109.581200000001</v>
      </c>
      <c r="U55" s="140">
        <v>10222</v>
      </c>
      <c r="V55" s="140">
        <v>10876.7932</v>
      </c>
      <c r="W55" s="134">
        <f>SUM(S55:V55)</f>
        <v>43502.400000000001</v>
      </c>
      <c r="X55" s="135">
        <v>12139.6548</v>
      </c>
      <c r="Y55" s="135">
        <v>11736.530736000001</v>
      </c>
      <c r="Z55" s="135">
        <v>11187.960000000001</v>
      </c>
      <c r="AA55" s="235">
        <v>12482.550612000001</v>
      </c>
      <c r="AB55" s="245">
        <f>SUM(X55:AA55)</f>
        <v>47546.696148000003</v>
      </c>
      <c r="AC55" s="345">
        <v>12246.945900000001</v>
      </c>
      <c r="AD55" s="345">
        <v>10514.451329064801</v>
      </c>
      <c r="AE55" s="345">
        <v>9417.5729229352019</v>
      </c>
      <c r="AF55" s="396">
        <v>10047.913970477035</v>
      </c>
      <c r="AG55" s="245">
        <f>SUM(AC55:AF55)</f>
        <v>42226.884122477037</v>
      </c>
      <c r="AH55" s="345">
        <v>10623.277835520001</v>
      </c>
      <c r="AI55" s="344">
        <v>10982.12688048</v>
      </c>
      <c r="AJ55" s="413">
        <v>8606.8752839999997</v>
      </c>
      <c r="AK55" s="344">
        <v>12166.531481024467</v>
      </c>
      <c r="AL55" s="245">
        <f>SUM(AH55:AK55)</f>
        <v>42378.811481024466</v>
      </c>
      <c r="AM55" s="344">
        <v>11626.898304000002</v>
      </c>
      <c r="AN55" s="344">
        <v>11252.207777999996</v>
      </c>
      <c r="AO55" s="344">
        <v>11452.097457359998</v>
      </c>
      <c r="AP55" s="344"/>
      <c r="AR55" s="345"/>
    </row>
    <row r="56" spans="2:44">
      <c r="B56" s="49" t="s">
        <v>141</v>
      </c>
      <c r="C56" s="91" t="s">
        <v>202</v>
      </c>
      <c r="D56" s="102">
        <v>0</v>
      </c>
      <c r="E56" s="102">
        <v>0</v>
      </c>
      <c r="F56" s="102">
        <v>0</v>
      </c>
      <c r="G56" s="102">
        <v>0</v>
      </c>
      <c r="H56" s="139">
        <f>SUM(D56:G56)</f>
        <v>0</v>
      </c>
      <c r="I56" s="102">
        <v>0</v>
      </c>
      <c r="J56" s="102">
        <v>0</v>
      </c>
      <c r="K56" s="102">
        <v>0</v>
      </c>
      <c r="L56" s="102">
        <v>602.08074495756307</v>
      </c>
      <c r="M56" s="139">
        <f>SUM(I56:L56)</f>
        <v>602.08074495756307</v>
      </c>
      <c r="N56" s="140">
        <v>1005.3955672172267</v>
      </c>
      <c r="O56" s="140">
        <v>1208.0583305042014</v>
      </c>
      <c r="P56" s="140">
        <v>1437.5504071462219</v>
      </c>
      <c r="Q56" s="140">
        <v>1562.270067336555</v>
      </c>
      <c r="R56" s="139">
        <f>SUM(N56:Q56)</f>
        <v>5213.2743722042051</v>
      </c>
      <c r="S56" s="140">
        <v>1803.4029643562992</v>
      </c>
      <c r="T56" s="140">
        <v>2082.4</v>
      </c>
      <c r="U56" s="140">
        <v>2097.6</v>
      </c>
      <c r="V56" s="140">
        <v>2330.9970356437002</v>
      </c>
      <c r="W56" s="134">
        <f>SUM(S56:V56)</f>
        <v>8314.4</v>
      </c>
      <c r="X56" s="135">
        <v>2351.2154472000002</v>
      </c>
      <c r="Y56" s="135">
        <v>1392.3434502635598</v>
      </c>
      <c r="Z56" s="135">
        <v>2900.9968198563711</v>
      </c>
      <c r="AA56" s="235">
        <v>2625.5640276720001</v>
      </c>
      <c r="AB56" s="245">
        <f>SUM(X56:AA56)</f>
        <v>9270.1197449919309</v>
      </c>
      <c r="AC56" s="345">
        <v>2892.8651688</v>
      </c>
      <c r="AD56" s="345">
        <v>2442.8300976</v>
      </c>
      <c r="AE56" s="345">
        <v>2228.5049127906932</v>
      </c>
      <c r="AF56" s="396">
        <v>2372.1867497729436</v>
      </c>
      <c r="AG56" s="245">
        <f>SUM(AC56:AF56)</f>
        <v>9936.3869289636368</v>
      </c>
      <c r="AH56" s="345">
        <v>2413.9090444246413</v>
      </c>
      <c r="AI56" s="344">
        <v>2449.3171747753586</v>
      </c>
      <c r="AJ56" s="413">
        <v>2679.7582511999999</v>
      </c>
      <c r="AK56" s="344">
        <v>3111.5620560907287</v>
      </c>
      <c r="AL56" s="245">
        <f>SUM(AH56:AK56)</f>
        <v>10654.546526490729</v>
      </c>
      <c r="AM56" s="344">
        <v>3060.8060702311213</v>
      </c>
      <c r="AN56" s="344">
        <v>1704.7015545688782</v>
      </c>
      <c r="AO56" s="344">
        <v>1055.2767912000002</v>
      </c>
      <c r="AP56" s="431"/>
      <c r="AR56" s="345"/>
    </row>
    <row r="57" spans="2:44">
      <c r="B57" s="49" t="s">
        <v>140</v>
      </c>
      <c r="C57" s="91" t="s">
        <v>202</v>
      </c>
      <c r="D57" s="102">
        <v>2102.2892000000002</v>
      </c>
      <c r="E57" s="102">
        <v>1974.9663999999998</v>
      </c>
      <c r="F57" s="102">
        <v>1961.2179999999998</v>
      </c>
      <c r="G57" s="102">
        <v>2166.3343999999997</v>
      </c>
      <c r="H57" s="139">
        <f>SUM(D57:G57)</f>
        <v>8204.8079999999991</v>
      </c>
      <c r="I57" s="140">
        <v>2142.7090399999997</v>
      </c>
      <c r="J57" s="140">
        <v>1543.68768</v>
      </c>
      <c r="K57" s="140">
        <v>2067.96</v>
      </c>
      <c r="L57" s="140">
        <v>2200.1779600000004</v>
      </c>
      <c r="M57" s="139">
        <f>SUM(I57:L57)</f>
        <v>7954.5346800000007</v>
      </c>
      <c r="N57" s="140">
        <v>2197.2732399999995</v>
      </c>
      <c r="O57" s="140">
        <v>2102.4176400000001</v>
      </c>
      <c r="P57" s="140">
        <v>2087.47984</v>
      </c>
      <c r="Q57" s="140">
        <v>2160.5393999999997</v>
      </c>
      <c r="R57" s="139">
        <f>SUM(N57:Q57)</f>
        <v>8547.7101199999997</v>
      </c>
      <c r="S57" s="140">
        <v>2163.6955473496532</v>
      </c>
      <c r="T57" s="140">
        <v>2131.2920248920004</v>
      </c>
      <c r="U57" s="140">
        <v>1991.1999999999998</v>
      </c>
      <c r="V57" s="140">
        <v>2035.8124277583458</v>
      </c>
      <c r="W57" s="134">
        <f>SUM(S57:V57)</f>
        <v>8322</v>
      </c>
      <c r="X57" s="135">
        <v>2126.9788800000001</v>
      </c>
      <c r="Y57" s="135">
        <v>2074.6179180000004</v>
      </c>
      <c r="Z57" s="135">
        <v>1771.1742082716003</v>
      </c>
      <c r="AA57" s="235">
        <v>2002.5653191433998</v>
      </c>
      <c r="AB57" s="245">
        <f>SUM(X57:AA57)</f>
        <v>7975.3363254150008</v>
      </c>
      <c r="AC57" s="345">
        <v>2236.5250723465679</v>
      </c>
      <c r="AD57" s="345">
        <v>2183.4928448133119</v>
      </c>
      <c r="AE57" s="345">
        <v>1995.7028624895197</v>
      </c>
      <c r="AF57" s="396">
        <v>2183.9843631552849</v>
      </c>
      <c r="AG57" s="245">
        <f>SUM(AC57:AF57)</f>
        <v>8599.7051428046834</v>
      </c>
      <c r="AH57" s="345">
        <v>2195.5136743756798</v>
      </c>
      <c r="AI57" s="344">
        <v>2041.2576583304399</v>
      </c>
      <c r="AJ57" s="413">
        <v>1798.2040186419486</v>
      </c>
      <c r="AK57" s="344">
        <v>2090.7412531913433</v>
      </c>
      <c r="AL57" s="245">
        <f>SUM(AH57:AK57)</f>
        <v>8125.7166045394115</v>
      </c>
      <c r="AM57" s="344">
        <v>2238.58055831088</v>
      </c>
      <c r="AN57" s="344">
        <v>2073.5201244174227</v>
      </c>
      <c r="AO57" s="344">
        <v>1722.8223863887922</v>
      </c>
      <c r="AP57" s="431"/>
      <c r="AR57" s="345"/>
    </row>
    <row r="58" spans="2:44">
      <c r="B58" s="52"/>
      <c r="C58" s="92"/>
      <c r="D58" s="141"/>
      <c r="E58" s="141"/>
      <c r="F58" s="141"/>
      <c r="G58" s="141"/>
      <c r="H58" s="139"/>
      <c r="I58" s="140"/>
      <c r="J58" s="140"/>
      <c r="K58" s="140"/>
      <c r="L58" s="140"/>
      <c r="M58" s="139"/>
      <c r="N58" s="140"/>
      <c r="O58" s="140"/>
      <c r="P58" s="140"/>
      <c r="Q58" s="140"/>
      <c r="R58" s="139"/>
      <c r="S58" s="142"/>
      <c r="T58" s="142"/>
      <c r="U58" s="142"/>
      <c r="V58" s="140"/>
      <c r="W58" s="139"/>
      <c r="X58" s="139"/>
      <c r="Y58" s="139"/>
      <c r="Z58" s="139"/>
      <c r="AA58" s="139"/>
      <c r="AB58" s="139"/>
      <c r="AC58" s="344"/>
      <c r="AD58" s="344"/>
      <c r="AE58" s="344"/>
      <c r="AF58" s="344"/>
      <c r="AG58" s="325"/>
      <c r="AH58" s="292"/>
      <c r="AJ58" s="415"/>
      <c r="AK58" s="344"/>
      <c r="AL58" s="325"/>
      <c r="AM58" s="344"/>
    </row>
    <row r="59" spans="2:44">
      <c r="B59" s="87" t="s">
        <v>142</v>
      </c>
      <c r="C59" s="93" t="s">
        <v>202</v>
      </c>
      <c r="D59" s="143">
        <f t="shared" ref="D59:AO59" si="18">SUM(D55:D57)</f>
        <v>12884.006399999998</v>
      </c>
      <c r="E59" s="143">
        <f t="shared" si="18"/>
        <v>12572.467199999997</v>
      </c>
      <c r="F59" s="143">
        <f t="shared" si="18"/>
        <v>11416.3704</v>
      </c>
      <c r="G59" s="143">
        <f t="shared" si="18"/>
        <v>12611.5008</v>
      </c>
      <c r="H59" s="143">
        <f t="shared" si="18"/>
        <v>49484.344799999992</v>
      </c>
      <c r="I59" s="143">
        <f t="shared" si="18"/>
        <v>13345.986080000001</v>
      </c>
      <c r="J59" s="143">
        <f t="shared" si="18"/>
        <v>12209.656879999999</v>
      </c>
      <c r="K59" s="143">
        <f t="shared" si="18"/>
        <v>10668.119999999999</v>
      </c>
      <c r="L59" s="143">
        <f t="shared" si="18"/>
        <v>14217.223104957558</v>
      </c>
      <c r="M59" s="143">
        <f t="shared" si="18"/>
        <v>50440.986064957557</v>
      </c>
      <c r="N59" s="143">
        <f t="shared" si="18"/>
        <v>14299.039687217228</v>
      </c>
      <c r="O59" s="143">
        <f t="shared" si="18"/>
        <v>14391.040370504201</v>
      </c>
      <c r="P59" s="143">
        <f t="shared" si="18"/>
        <v>13929.761607146223</v>
      </c>
      <c r="Q59" s="143">
        <f t="shared" si="18"/>
        <v>14760.064507336554</v>
      </c>
      <c r="R59" s="143">
        <f t="shared" si="18"/>
        <v>57379.90617220421</v>
      </c>
      <c r="S59" s="143">
        <f t="shared" si="18"/>
        <v>15261.124111705951</v>
      </c>
      <c r="T59" s="143">
        <f t="shared" si="18"/>
        <v>15323.273224892</v>
      </c>
      <c r="U59" s="143">
        <f t="shared" si="18"/>
        <v>14310.8</v>
      </c>
      <c r="V59" s="143">
        <f t="shared" si="18"/>
        <v>15243.602663402047</v>
      </c>
      <c r="W59" s="143">
        <f t="shared" si="18"/>
        <v>60138.8</v>
      </c>
      <c r="X59" s="285">
        <f t="shared" si="18"/>
        <v>16617.849127199999</v>
      </c>
      <c r="Y59" s="285">
        <f t="shared" si="18"/>
        <v>15203.49210426356</v>
      </c>
      <c r="Z59" s="285">
        <f t="shared" si="18"/>
        <v>15860.131028127973</v>
      </c>
      <c r="AA59" s="285">
        <f t="shared" si="18"/>
        <v>17110.679958815403</v>
      </c>
      <c r="AB59" s="143">
        <f t="shared" si="18"/>
        <v>64792.152218406933</v>
      </c>
      <c r="AC59" s="285">
        <f t="shared" si="18"/>
        <v>17376.33614114657</v>
      </c>
      <c r="AD59" s="285">
        <f t="shared" si="18"/>
        <v>15140.774271478114</v>
      </c>
      <c r="AE59" s="285">
        <f t="shared" si="18"/>
        <v>13641.780698215414</v>
      </c>
      <c r="AF59" s="285">
        <f t="shared" si="18"/>
        <v>14604.085083405264</v>
      </c>
      <c r="AG59" s="143">
        <f t="shared" si="18"/>
        <v>60762.976194245355</v>
      </c>
      <c r="AH59" s="285">
        <f t="shared" si="18"/>
        <v>15232.700554320321</v>
      </c>
      <c r="AI59" s="285">
        <f t="shared" si="18"/>
        <v>15472.701713585799</v>
      </c>
      <c r="AJ59" s="414">
        <f t="shared" si="18"/>
        <v>13084.837553841948</v>
      </c>
      <c r="AK59" s="414">
        <f t="shared" si="18"/>
        <v>17368.834790306537</v>
      </c>
      <c r="AL59" s="143">
        <f t="shared" si="18"/>
        <v>61159.07461205461</v>
      </c>
      <c r="AM59" s="414">
        <f t="shared" si="18"/>
        <v>16926.284932542003</v>
      </c>
      <c r="AN59" s="414">
        <f t="shared" si="18"/>
        <v>15030.429456986296</v>
      </c>
      <c r="AO59" s="414">
        <f t="shared" si="18"/>
        <v>14230.19663494879</v>
      </c>
    </row>
    <row r="60" spans="2:44">
      <c r="B60" s="52"/>
      <c r="C60" s="92"/>
      <c r="D60" s="141"/>
      <c r="E60" s="141"/>
      <c r="F60" s="141"/>
      <c r="G60" s="141"/>
      <c r="H60" s="139"/>
      <c r="I60" s="140"/>
      <c r="J60" s="140"/>
      <c r="K60" s="140"/>
      <c r="L60" s="140"/>
      <c r="M60" s="139"/>
      <c r="N60" s="140"/>
      <c r="O60" s="140"/>
      <c r="P60" s="140"/>
      <c r="Q60" s="140"/>
      <c r="R60" s="139"/>
      <c r="S60" s="142"/>
      <c r="T60" s="142"/>
      <c r="U60" s="142"/>
      <c r="V60" s="140"/>
      <c r="W60" s="139"/>
      <c r="X60" s="326"/>
      <c r="Y60" s="326"/>
      <c r="Z60" s="326"/>
      <c r="AA60" s="346"/>
      <c r="AB60" s="235"/>
      <c r="AC60" s="344"/>
      <c r="AD60" s="344"/>
      <c r="AE60" s="344"/>
      <c r="AF60" s="344"/>
      <c r="AG60" s="346"/>
      <c r="AH60" s="344"/>
      <c r="AJ60" s="415"/>
      <c r="AK60" s="344"/>
      <c r="AL60" s="346"/>
      <c r="AM60" s="344"/>
    </row>
    <row r="61" spans="2:44" ht="13.5" thickBot="1">
      <c r="B61" s="56" t="s">
        <v>143</v>
      </c>
      <c r="C61" s="94" t="s">
        <v>202</v>
      </c>
      <c r="D61" s="144">
        <f t="shared" ref="D61:AO61" si="19">SUM(D52,D59)</f>
        <v>43118.204799999992</v>
      </c>
      <c r="E61" s="144">
        <f t="shared" si="19"/>
        <v>43237.851599999995</v>
      </c>
      <c r="F61" s="144">
        <f t="shared" si="19"/>
        <v>42428.048799999997</v>
      </c>
      <c r="G61" s="144">
        <f t="shared" si="19"/>
        <v>43360.401599999997</v>
      </c>
      <c r="H61" s="144">
        <f t="shared" si="19"/>
        <v>172144.50679999997</v>
      </c>
      <c r="I61" s="144">
        <f t="shared" si="19"/>
        <v>43669.083352000001</v>
      </c>
      <c r="J61" s="144">
        <f t="shared" si="19"/>
        <v>42402.730539999997</v>
      </c>
      <c r="K61" s="144">
        <f t="shared" si="19"/>
        <v>41182.750799999994</v>
      </c>
      <c r="L61" s="144">
        <f t="shared" si="19"/>
        <v>44802.51349895756</v>
      </c>
      <c r="M61" s="144">
        <f t="shared" si="19"/>
        <v>172057.07819095755</v>
      </c>
      <c r="N61" s="144">
        <f t="shared" si="19"/>
        <v>43785.294894417224</v>
      </c>
      <c r="O61" s="144">
        <f t="shared" si="19"/>
        <v>44507.043441304202</v>
      </c>
      <c r="P61" s="144">
        <f t="shared" si="19"/>
        <v>44291.622492946219</v>
      </c>
      <c r="Q61" s="144">
        <f t="shared" si="19"/>
        <v>44968.429690336554</v>
      </c>
      <c r="R61" s="144">
        <f t="shared" si="19"/>
        <v>177552.3905190042</v>
      </c>
      <c r="S61" s="144">
        <f t="shared" si="19"/>
        <v>44551.136511705947</v>
      </c>
      <c r="T61" s="144">
        <f t="shared" si="19"/>
        <v>44891.581839692</v>
      </c>
      <c r="U61" s="144">
        <f t="shared" si="19"/>
        <v>44634.799999999996</v>
      </c>
      <c r="V61" s="144">
        <f t="shared" si="19"/>
        <v>45328.841648602051</v>
      </c>
      <c r="W61" s="144">
        <f t="shared" si="19"/>
        <v>179406.36</v>
      </c>
      <c r="X61" s="327">
        <f t="shared" si="19"/>
        <v>44526.132773199999</v>
      </c>
      <c r="Y61" s="327">
        <f t="shared" si="19"/>
        <v>43131.19508232356</v>
      </c>
      <c r="Z61" s="327">
        <f t="shared" si="19"/>
        <v>44071.577579127974</v>
      </c>
      <c r="AA61" s="327">
        <f t="shared" si="19"/>
        <v>45163.586797925411</v>
      </c>
      <c r="AB61" s="144">
        <f t="shared" si="19"/>
        <v>176892.49223257694</v>
      </c>
      <c r="AC61" s="327">
        <f t="shared" si="19"/>
        <v>44473.998761146577</v>
      </c>
      <c r="AD61" s="327">
        <f t="shared" si="19"/>
        <v>40565.465283036669</v>
      </c>
      <c r="AE61" s="327">
        <f t="shared" si="19"/>
        <v>37979.571392203659</v>
      </c>
      <c r="AF61" s="327">
        <f t="shared" si="19"/>
        <v>39870.563494308466</v>
      </c>
      <c r="AG61" s="144">
        <f t="shared" si="19"/>
        <v>162889.59893069533</v>
      </c>
      <c r="AH61" s="327">
        <f t="shared" si="19"/>
        <v>39858.795705190423</v>
      </c>
      <c r="AI61" s="327">
        <f t="shared" si="19"/>
        <v>40607.445859705702</v>
      </c>
      <c r="AJ61" s="416">
        <f t="shared" si="19"/>
        <v>38678.541073691951</v>
      </c>
      <c r="AK61" s="416">
        <f t="shared" si="19"/>
        <v>43002.673692466531</v>
      </c>
      <c r="AL61" s="144">
        <f t="shared" si="19"/>
        <v>162147.45633105462</v>
      </c>
      <c r="AM61" s="416">
        <f t="shared" si="19"/>
        <v>41208.216909741997</v>
      </c>
      <c r="AN61" s="416">
        <f t="shared" si="19"/>
        <v>39640.020850751644</v>
      </c>
      <c r="AO61" s="416">
        <f t="shared" si="19"/>
        <v>39546.4617439906</v>
      </c>
      <c r="AP61" s="426"/>
    </row>
    <row r="62" spans="2:44">
      <c r="B62" s="52"/>
      <c r="C62" s="92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  <c r="U62" s="54"/>
      <c r="V62" s="54"/>
      <c r="W62" s="55"/>
      <c r="X62" s="55"/>
      <c r="Y62" s="55"/>
      <c r="Z62" s="55"/>
      <c r="AA62" s="55"/>
      <c r="AB62" s="55"/>
      <c r="AC62" s="305"/>
      <c r="AD62" s="305"/>
      <c r="AE62" s="344"/>
      <c r="AF62" s="344"/>
      <c r="AG62" s="305"/>
    </row>
    <row r="63" spans="2:44">
      <c r="B63" s="19"/>
      <c r="D63" s="19"/>
      <c r="E63" s="19"/>
      <c r="F63" s="19"/>
      <c r="G63" s="19"/>
      <c r="H63" s="63"/>
      <c r="I63" s="62"/>
      <c r="J63" s="62"/>
      <c r="K63" s="62"/>
      <c r="L63" s="62"/>
      <c r="M63" s="110"/>
      <c r="N63" s="62"/>
      <c r="O63" s="62"/>
      <c r="P63" s="62"/>
      <c r="Q63" s="62"/>
      <c r="R63" s="110"/>
      <c r="S63" s="62"/>
      <c r="T63" s="62"/>
      <c r="U63" s="62"/>
      <c r="V63" s="62"/>
      <c r="W63" s="110"/>
      <c r="X63" s="110"/>
      <c r="Y63" s="110"/>
      <c r="Z63" s="110"/>
      <c r="AA63" s="78"/>
      <c r="AB63" s="78"/>
      <c r="AC63" s="311"/>
      <c r="AD63" s="311"/>
      <c r="AE63" s="366"/>
      <c r="AF63" s="366"/>
      <c r="AG63" s="311"/>
    </row>
    <row r="64" spans="2:44">
      <c r="B64" s="19"/>
      <c r="D64" s="19"/>
      <c r="E64" s="19"/>
      <c r="F64" s="19"/>
      <c r="G64" s="19"/>
      <c r="H64" s="63"/>
      <c r="I64" s="62"/>
      <c r="J64" s="62"/>
      <c r="K64" s="62"/>
      <c r="L64" s="62"/>
      <c r="M64" s="110"/>
      <c r="N64" s="62"/>
      <c r="O64" s="62"/>
      <c r="P64" s="62"/>
      <c r="Q64" s="62"/>
      <c r="R64" s="110"/>
      <c r="S64" s="62"/>
      <c r="T64" s="62"/>
      <c r="U64" s="62"/>
      <c r="V64" s="62"/>
      <c r="W64" s="110"/>
      <c r="X64" s="110"/>
      <c r="Y64" s="110"/>
      <c r="Z64" s="110"/>
      <c r="AA64" s="78"/>
      <c r="AB64" s="78"/>
      <c r="AC64" s="311"/>
      <c r="AD64" s="311"/>
      <c r="AE64" s="344"/>
      <c r="AF64" s="344"/>
      <c r="AG64" s="311"/>
    </row>
    <row r="65" spans="2:43">
      <c r="B65" s="19"/>
      <c r="D65" s="19"/>
      <c r="E65" s="19"/>
      <c r="F65" s="19"/>
      <c r="G65" s="19"/>
      <c r="H65" s="111"/>
      <c r="I65" s="58"/>
      <c r="J65" s="58"/>
      <c r="K65" s="58"/>
      <c r="L65" s="58"/>
      <c r="M65" s="111"/>
      <c r="N65" s="58"/>
      <c r="O65" s="58"/>
      <c r="P65" s="58"/>
      <c r="Q65" s="58"/>
      <c r="S65" s="35"/>
      <c r="T65" s="35"/>
      <c r="U65" s="35"/>
      <c r="V65" s="58"/>
      <c r="AA65" s="239"/>
      <c r="AB65" s="239"/>
      <c r="AC65" s="239"/>
      <c r="AD65" s="239"/>
      <c r="AE65" s="344"/>
      <c r="AF65" s="344"/>
      <c r="AG65" s="239"/>
    </row>
    <row r="66" spans="2:43">
      <c r="B66" s="48" t="s">
        <v>145</v>
      </c>
      <c r="C66" s="95"/>
      <c r="D66" s="85" t="s">
        <v>185</v>
      </c>
      <c r="E66" s="85" t="s">
        <v>186</v>
      </c>
      <c r="F66" s="85" t="s">
        <v>187</v>
      </c>
      <c r="G66" s="85" t="s">
        <v>188</v>
      </c>
      <c r="H66" s="86">
        <v>2015</v>
      </c>
      <c r="I66" s="85" t="s">
        <v>189</v>
      </c>
      <c r="J66" s="85" t="s">
        <v>190</v>
      </c>
      <c r="K66" s="85" t="s">
        <v>191</v>
      </c>
      <c r="L66" s="85" t="s">
        <v>192</v>
      </c>
      <c r="M66" s="86">
        <v>2016</v>
      </c>
      <c r="N66" s="85" t="s">
        <v>193</v>
      </c>
      <c r="O66" s="85" t="s">
        <v>194</v>
      </c>
      <c r="P66" s="85" t="s">
        <v>195</v>
      </c>
      <c r="Q66" s="85" t="s">
        <v>196</v>
      </c>
      <c r="R66" s="86">
        <v>2017</v>
      </c>
      <c r="S66" s="85" t="s">
        <v>197</v>
      </c>
      <c r="T66" s="85" t="s">
        <v>213</v>
      </c>
      <c r="U66" s="85" t="s">
        <v>214</v>
      </c>
      <c r="V66" s="85" t="s">
        <v>217</v>
      </c>
      <c r="W66" s="86">
        <v>2018</v>
      </c>
      <c r="X66" s="85" t="s">
        <v>220</v>
      </c>
      <c r="Y66" s="85" t="s">
        <v>228</v>
      </c>
      <c r="Z66" s="85" t="s">
        <v>240</v>
      </c>
      <c r="AA66" s="236" t="s">
        <v>252</v>
      </c>
      <c r="AB66" s="237">
        <v>2019</v>
      </c>
      <c r="AC66" s="316" t="s">
        <v>318</v>
      </c>
      <c r="AD66" s="316" t="s">
        <v>343</v>
      </c>
      <c r="AE66" s="316" t="s">
        <v>350</v>
      </c>
      <c r="AF66" s="316" t="s">
        <v>360</v>
      </c>
      <c r="AG66" s="237">
        <v>2020</v>
      </c>
      <c r="AH66" s="316" t="s">
        <v>374</v>
      </c>
      <c r="AI66" s="316" t="s">
        <v>377</v>
      </c>
      <c r="AJ66" s="316" t="s">
        <v>383</v>
      </c>
      <c r="AK66" s="316" t="s">
        <v>386</v>
      </c>
      <c r="AL66" s="237">
        <v>2021</v>
      </c>
      <c r="AM66" s="316" t="s">
        <v>389</v>
      </c>
      <c r="AN66" s="316" t="s">
        <v>397</v>
      </c>
      <c r="AO66" s="316" t="s">
        <v>402</v>
      </c>
    </row>
    <row r="67" spans="2:43">
      <c r="B67" s="52"/>
      <c r="C67" s="92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V67" s="51"/>
      <c r="W67" s="51"/>
      <c r="X67" s="51"/>
      <c r="Y67" s="51"/>
      <c r="Z67" s="51"/>
      <c r="AA67" s="51"/>
      <c r="AB67" s="51"/>
      <c r="AC67" s="304"/>
      <c r="AD67" s="304"/>
      <c r="AE67" s="344"/>
      <c r="AF67" s="344"/>
      <c r="AG67" s="304"/>
      <c r="AH67" s="292"/>
      <c r="AK67" s="344"/>
      <c r="AL67" s="304"/>
    </row>
    <row r="68" spans="2:43">
      <c r="B68" s="52" t="s">
        <v>131</v>
      </c>
      <c r="C68" s="60"/>
      <c r="D68" s="78"/>
      <c r="E68" s="78"/>
      <c r="F68" s="78"/>
      <c r="G68" s="78"/>
      <c r="H68" s="320"/>
      <c r="I68" s="61"/>
      <c r="J68" s="61"/>
      <c r="K68" s="61"/>
      <c r="L68" s="61"/>
      <c r="M68" s="320"/>
      <c r="N68" s="61"/>
      <c r="O68" s="61"/>
      <c r="P68" s="61"/>
      <c r="Q68" s="61"/>
      <c r="R68" s="320"/>
      <c r="S68" s="58"/>
      <c r="T68" s="58"/>
      <c r="U68" s="58"/>
      <c r="V68" s="61"/>
      <c r="W68" s="320"/>
      <c r="X68" s="320"/>
      <c r="Y68" s="320"/>
      <c r="Z68" s="320"/>
      <c r="AA68" s="320"/>
      <c r="AB68" s="320"/>
      <c r="AC68" s="320"/>
      <c r="AD68" s="320"/>
      <c r="AE68" s="344"/>
      <c r="AF68" s="344"/>
      <c r="AG68" s="320"/>
      <c r="AH68" s="292"/>
      <c r="AK68" s="344"/>
      <c r="AL68" s="320"/>
    </row>
    <row r="69" spans="2:43">
      <c r="B69" s="53" t="s">
        <v>358</v>
      </c>
      <c r="C69" s="91" t="s">
        <v>144</v>
      </c>
      <c r="D69" s="101"/>
      <c r="E69" s="101"/>
      <c r="F69" s="101"/>
      <c r="G69" s="101"/>
      <c r="H69" s="307">
        <v>637.38599999999997</v>
      </c>
      <c r="I69" s="306">
        <v>152.155</v>
      </c>
      <c r="J69" s="306">
        <v>152.38200000000001</v>
      </c>
      <c r="K69" s="306">
        <v>154.33499999999998</v>
      </c>
      <c r="L69" s="306">
        <v>154.83100000000002</v>
      </c>
      <c r="M69" s="307">
        <f t="shared" ref="M69:M77" si="20">SUM(I69:L69)</f>
        <v>613.70299999999997</v>
      </c>
      <c r="N69" s="306">
        <v>156.96899999999999</v>
      </c>
      <c r="O69" s="306">
        <v>154.44299999999998</v>
      </c>
      <c r="P69" s="306">
        <v>154.75</v>
      </c>
      <c r="Q69" s="306">
        <v>152.114</v>
      </c>
      <c r="R69" s="307">
        <f>SUM(N69:Q69)</f>
        <v>618.27599999999995</v>
      </c>
      <c r="S69" s="306">
        <v>145.85</v>
      </c>
      <c r="T69" s="306">
        <v>161.596</v>
      </c>
      <c r="U69" s="306">
        <v>164.221</v>
      </c>
      <c r="V69" s="306">
        <v>158.33299999999997</v>
      </c>
      <c r="W69" s="305">
        <f t="shared" ref="W69:W77" si="21">SUM(S69:V69)</f>
        <v>630</v>
      </c>
      <c r="X69" s="323">
        <v>163.98</v>
      </c>
      <c r="Y69" s="323">
        <v>130.26199999999997</v>
      </c>
      <c r="Z69" s="323">
        <v>215.35726815000004</v>
      </c>
      <c r="AA69" s="346">
        <v>199.09800000000001</v>
      </c>
      <c r="AB69" s="363">
        <f>SUM(X69:AA69)</f>
        <v>708.69726815000001</v>
      </c>
      <c r="AC69" s="364">
        <v>189.45300000000003</v>
      </c>
      <c r="AD69" s="364">
        <v>201.779</v>
      </c>
      <c r="AE69" s="345">
        <v>161.62999999999994</v>
      </c>
      <c r="AF69" s="366">
        <v>173.149</v>
      </c>
      <c r="AG69" s="363">
        <f>SUM(AC69:AF69)</f>
        <v>726.01099999999997</v>
      </c>
      <c r="AH69" s="364">
        <v>163.71600000000001</v>
      </c>
      <c r="AI69" s="364">
        <v>162.84740408168</v>
      </c>
      <c r="AJ69" s="364">
        <v>168.81800000000004</v>
      </c>
      <c r="AK69" s="364">
        <v>169.61300000000011</v>
      </c>
      <c r="AL69" s="363">
        <f>SUM(AH69:AK69)</f>
        <v>664.99440408168016</v>
      </c>
      <c r="AM69" s="364">
        <v>154</v>
      </c>
      <c r="AN69" s="364">
        <v>152.65499999999997</v>
      </c>
      <c r="AO69" s="344">
        <v>151.27900000000005</v>
      </c>
      <c r="AQ69" s="344"/>
    </row>
    <row r="70" spans="2:43">
      <c r="B70" s="53" t="s">
        <v>132</v>
      </c>
      <c r="C70" s="91" t="s">
        <v>144</v>
      </c>
      <c r="D70" s="101"/>
      <c r="E70" s="101"/>
      <c r="F70" s="101"/>
      <c r="G70" s="101"/>
      <c r="H70" s="307">
        <v>187.916</v>
      </c>
      <c r="I70" s="306">
        <v>47.212000000000003</v>
      </c>
      <c r="J70" s="306">
        <v>47.629999999999995</v>
      </c>
      <c r="K70" s="306">
        <v>48.716000000000001</v>
      </c>
      <c r="L70" s="306">
        <v>47.6</v>
      </c>
      <c r="M70" s="307">
        <f t="shared" si="20"/>
        <v>191.15799999999999</v>
      </c>
      <c r="N70" s="306">
        <v>47.993000000000002</v>
      </c>
      <c r="O70" s="306">
        <v>49.928000000000004</v>
      </c>
      <c r="P70" s="306">
        <v>50.469000000000001</v>
      </c>
      <c r="Q70" s="306">
        <v>49.7</v>
      </c>
      <c r="R70" s="307">
        <f>SUM(N70:Q70)</f>
        <v>198.09000000000003</v>
      </c>
      <c r="S70" s="306">
        <v>52.076999999999998</v>
      </c>
      <c r="T70" s="306">
        <v>53.005882999999997</v>
      </c>
      <c r="U70" s="306">
        <v>58.61</v>
      </c>
      <c r="V70" s="306">
        <v>57.307117000000005</v>
      </c>
      <c r="W70" s="305">
        <f t="shared" si="21"/>
        <v>221</v>
      </c>
      <c r="X70" s="323">
        <v>65.891277000000002</v>
      </c>
      <c r="Y70" s="323">
        <v>64.297566000000018</v>
      </c>
      <c r="Z70" s="323">
        <v>64.783000000000015</v>
      </c>
      <c r="AA70" s="344">
        <v>65.201523999999893</v>
      </c>
      <c r="AB70" s="363">
        <f t="shared" ref="AB70:AB77" si="22">SUM(X70:AA70)</f>
        <v>260.17336699999993</v>
      </c>
      <c r="AC70" s="364">
        <v>56.877746000000002</v>
      </c>
      <c r="AD70" s="364">
        <v>60.583168999999998</v>
      </c>
      <c r="AE70" s="345">
        <v>51.246510000000029</v>
      </c>
      <c r="AF70" s="366">
        <v>48.106783999999976</v>
      </c>
      <c r="AG70" s="363">
        <f t="shared" ref="AG70:AG78" si="23">SUM(AC70:AF70)</f>
        <v>216.81420900000001</v>
      </c>
      <c r="AH70" s="364">
        <v>47.006638000000002</v>
      </c>
      <c r="AI70" s="364">
        <v>42.354437999999995</v>
      </c>
      <c r="AJ70" s="364">
        <v>57.370621000000007</v>
      </c>
      <c r="AK70" s="364">
        <v>55.545111999999982</v>
      </c>
      <c r="AL70" s="363">
        <f t="shared" ref="AL70:AL78" si="24">SUM(AH70:AK70)</f>
        <v>202.27680899999999</v>
      </c>
      <c r="AM70" s="364">
        <v>54.400999999999996</v>
      </c>
      <c r="AN70" s="364">
        <v>55.917000000000016</v>
      </c>
      <c r="AO70" s="344">
        <v>52.540610999999984</v>
      </c>
      <c r="AQ70" s="344"/>
    </row>
    <row r="71" spans="2:43">
      <c r="B71" s="53" t="s">
        <v>133</v>
      </c>
      <c r="C71" s="91" t="s">
        <v>144</v>
      </c>
      <c r="D71" s="101"/>
      <c r="E71" s="101"/>
      <c r="F71" s="101"/>
      <c r="G71" s="101"/>
      <c r="H71" s="307">
        <v>342.26600000000002</v>
      </c>
      <c r="I71" s="306">
        <v>4.6740000000000004</v>
      </c>
      <c r="J71" s="306">
        <v>4.8045</v>
      </c>
      <c r="K71" s="306">
        <v>4.6970000000000001</v>
      </c>
      <c r="L71" s="306">
        <v>4.9184999999999999</v>
      </c>
      <c r="M71" s="307">
        <f t="shared" si="20"/>
        <v>19.094000000000001</v>
      </c>
      <c r="N71" s="306">
        <v>3.984</v>
      </c>
      <c r="O71" s="306">
        <v>4.1675000000000004</v>
      </c>
      <c r="P71" s="306">
        <v>4.8144999999999998</v>
      </c>
      <c r="Q71" s="306">
        <v>5.0199999999999996</v>
      </c>
      <c r="R71" s="307">
        <f>SUM(N71:Q71)</f>
        <v>17.986000000000001</v>
      </c>
      <c r="S71" s="306">
        <v>5.3179435000000002</v>
      </c>
      <c r="T71" s="306">
        <v>5.4556209999999998</v>
      </c>
      <c r="U71" s="306">
        <v>5.6051360000000008</v>
      </c>
      <c r="V71" s="306">
        <v>6.0442994999999948</v>
      </c>
      <c r="W71" s="305">
        <f t="shared" si="21"/>
        <v>22.422999999999995</v>
      </c>
      <c r="X71" s="323">
        <v>6.5916480000000002</v>
      </c>
      <c r="Y71" s="323">
        <v>6.7226789999999985</v>
      </c>
      <c r="Z71" s="323">
        <v>6.7074505000000002</v>
      </c>
      <c r="AA71" s="344">
        <v>7.017831000000001</v>
      </c>
      <c r="AB71" s="363">
        <f t="shared" si="22"/>
        <v>27.0396085</v>
      </c>
      <c r="AC71" s="364">
        <v>7.1506755000000002</v>
      </c>
      <c r="AD71" s="364">
        <v>6.4899999999999984</v>
      </c>
      <c r="AE71" s="345">
        <v>5.8206457705000023</v>
      </c>
      <c r="AF71" s="366">
        <v>7.8445967294999974</v>
      </c>
      <c r="AG71" s="363">
        <f t="shared" si="23"/>
        <v>27.305917999999998</v>
      </c>
      <c r="AH71" s="364">
        <v>6.9097115000000002</v>
      </c>
      <c r="AI71" s="364">
        <v>9.7907154999999975</v>
      </c>
      <c r="AJ71" s="364">
        <v>5.5795730000000034</v>
      </c>
      <c r="AK71" s="364">
        <v>8.5229999999999997</v>
      </c>
      <c r="AL71" s="363">
        <f t="shared" si="24"/>
        <v>30.803000000000001</v>
      </c>
      <c r="AM71" s="364">
        <v>7.5342814999999996</v>
      </c>
      <c r="AN71" s="364">
        <v>8.8746144498600046</v>
      </c>
      <c r="AO71" s="344">
        <v>8.7074060501399977</v>
      </c>
      <c r="AQ71" s="344"/>
    </row>
    <row r="72" spans="2:43">
      <c r="B72" s="53" t="s">
        <v>218</v>
      </c>
      <c r="C72" s="91" t="s">
        <v>144</v>
      </c>
      <c r="D72" s="101"/>
      <c r="E72" s="101"/>
      <c r="F72" s="101"/>
      <c r="G72" s="101"/>
      <c r="H72" s="307">
        <v>241.64999999999998</v>
      </c>
      <c r="I72" s="306">
        <v>72.791499999999999</v>
      </c>
      <c r="J72" s="306">
        <v>78.632500000000007</v>
      </c>
      <c r="K72" s="306">
        <v>73.298500000000004</v>
      </c>
      <c r="L72" s="306">
        <v>74.450427755618023</v>
      </c>
      <c r="M72" s="307">
        <f t="shared" si="20"/>
        <v>299.17292775561805</v>
      </c>
      <c r="N72" s="306">
        <v>73.050499999999985</v>
      </c>
      <c r="O72" s="306">
        <v>73.131499999999988</v>
      </c>
      <c r="P72" s="306">
        <v>66.917293233082702</v>
      </c>
      <c r="Q72" s="306">
        <v>66.917293233082702</v>
      </c>
      <c r="R72" s="307">
        <f>SUM(N72:Q72)</f>
        <v>280.01658646616539</v>
      </c>
      <c r="S72" s="306">
        <v>75.187969924812023</v>
      </c>
      <c r="T72" s="306">
        <v>56.041996887622503</v>
      </c>
      <c r="U72" s="306">
        <v>59.790020960441375</v>
      </c>
      <c r="V72" s="306">
        <v>71.330012227124115</v>
      </c>
      <c r="W72" s="305">
        <f t="shared" si="21"/>
        <v>262.35000000000002</v>
      </c>
      <c r="X72" s="323">
        <v>69.831244000000012</v>
      </c>
      <c r="Y72" s="323">
        <v>49.886006254999998</v>
      </c>
      <c r="Z72" s="323">
        <v>46.449999999999989</v>
      </c>
      <c r="AA72" s="344">
        <v>58.300000000000011</v>
      </c>
      <c r="AB72" s="363">
        <f t="shared" si="22"/>
        <v>224.46725025500001</v>
      </c>
      <c r="AC72" s="364">
        <v>58</v>
      </c>
      <c r="AD72" s="364">
        <v>44.842368706045505</v>
      </c>
      <c r="AE72" s="345">
        <v>38.355625273954502</v>
      </c>
      <c r="AF72" s="366">
        <v>46.421772029999971</v>
      </c>
      <c r="AG72" s="363">
        <f t="shared" si="23"/>
        <v>187.61976600999998</v>
      </c>
      <c r="AH72" s="364">
        <v>57.536757199999997</v>
      </c>
      <c r="AI72" s="364">
        <v>49.686349862488711</v>
      </c>
      <c r="AJ72" s="364">
        <v>40.963058133212286</v>
      </c>
      <c r="AK72" s="364">
        <v>37.217000000000013</v>
      </c>
      <c r="AL72" s="363">
        <f t="shared" si="24"/>
        <v>185.40316519570101</v>
      </c>
      <c r="AM72" s="364">
        <v>32.3035</v>
      </c>
      <c r="AN72" s="364">
        <v>28.227499999999999</v>
      </c>
      <c r="AO72" s="344">
        <v>26.459007280000002</v>
      </c>
      <c r="AQ72" s="344"/>
    </row>
    <row r="73" spans="2:43">
      <c r="B73" s="53" t="s">
        <v>219</v>
      </c>
      <c r="C73" s="91" t="s">
        <v>144</v>
      </c>
      <c r="D73" s="101"/>
      <c r="E73" s="101"/>
      <c r="F73" s="101"/>
      <c r="G73" s="101"/>
      <c r="H73" s="307">
        <v>232.78018500000002</v>
      </c>
      <c r="I73" s="306">
        <v>59.025779999999997</v>
      </c>
      <c r="J73" s="306">
        <v>64.301490000000001</v>
      </c>
      <c r="K73" s="306">
        <v>55.941435000000006</v>
      </c>
      <c r="L73" s="306">
        <v>62.381057471853936</v>
      </c>
      <c r="M73" s="307">
        <f t="shared" si="20"/>
        <v>241.64976247185393</v>
      </c>
      <c r="N73" s="306">
        <v>54.053834999999992</v>
      </c>
      <c r="O73" s="306">
        <v>55.334894999999996</v>
      </c>
      <c r="P73" s="306">
        <v>49.489866766917295</v>
      </c>
      <c r="Q73" s="306">
        <v>63.761006766917291</v>
      </c>
      <c r="R73" s="307">
        <v>218</v>
      </c>
      <c r="S73" s="306">
        <v>49.968030075187968</v>
      </c>
      <c r="T73" s="306">
        <v>46.106499907915428</v>
      </c>
      <c r="U73" s="306">
        <v>45.805596126945666</v>
      </c>
      <c r="V73" s="306">
        <v>53.566373889950931</v>
      </c>
      <c r="W73" s="305">
        <f t="shared" si="21"/>
        <v>195.44649999999999</v>
      </c>
      <c r="X73" s="323">
        <v>47.478900000000003</v>
      </c>
      <c r="Y73" s="323">
        <v>39.938746433202802</v>
      </c>
      <c r="Z73" s="323">
        <v>38.488</v>
      </c>
      <c r="AA73" s="344">
        <v>54.599999999999994</v>
      </c>
      <c r="AB73" s="363">
        <f t="shared" si="22"/>
        <v>180.5056464332028</v>
      </c>
      <c r="AC73" s="364">
        <v>40.946400000000004</v>
      </c>
      <c r="AD73" s="364">
        <v>33.933900000000001</v>
      </c>
      <c r="AE73" s="345">
        <v>31.700308259399996</v>
      </c>
      <c r="AF73" s="366">
        <v>35.879612529567538</v>
      </c>
      <c r="AG73" s="363">
        <f t="shared" si="23"/>
        <v>142.46022078896755</v>
      </c>
      <c r="AH73" s="364">
        <v>37.216001200000001</v>
      </c>
      <c r="AI73" s="364">
        <v>33.788907217925249</v>
      </c>
      <c r="AJ73" s="364">
        <v>26.610209999999995</v>
      </c>
      <c r="AK73" s="364">
        <v>27.686010000000003</v>
      </c>
      <c r="AL73" s="363">
        <f t="shared" si="24"/>
        <v>125.30112841792524</v>
      </c>
      <c r="AM73" s="364">
        <v>29.583347085116415</v>
      </c>
      <c r="AN73" s="364">
        <v>26.951130342479274</v>
      </c>
      <c r="AO73" s="344">
        <v>27.011622572404306</v>
      </c>
      <c r="AQ73" s="344"/>
    </row>
    <row r="74" spans="2:43" s="292" customFormat="1">
      <c r="B74" s="53" t="s">
        <v>394</v>
      </c>
      <c r="C74" s="91" t="s">
        <v>144</v>
      </c>
      <c r="D74" s="101"/>
      <c r="E74" s="101"/>
      <c r="F74" s="101"/>
      <c r="G74" s="101"/>
      <c r="H74" s="307">
        <v>300.10000000000002</v>
      </c>
      <c r="I74" s="306">
        <v>91.558999999999997</v>
      </c>
      <c r="J74" s="306">
        <v>68.97399999999999</v>
      </c>
      <c r="K74" s="306">
        <v>68.382999999999996</v>
      </c>
      <c r="L74" s="306">
        <v>98</v>
      </c>
      <c r="M74" s="307">
        <f>SUM(I74:L74)</f>
        <v>326.916</v>
      </c>
      <c r="N74" s="306">
        <v>95.453000000000003</v>
      </c>
      <c r="O74" s="306">
        <v>74.692999999999984</v>
      </c>
      <c r="P74" s="306">
        <v>66.248999999999995</v>
      </c>
      <c r="Q74" s="306">
        <v>107.7376</v>
      </c>
      <c r="R74" s="307">
        <v>343.73759999999999</v>
      </c>
      <c r="S74" s="306">
        <v>111.08454500000002</v>
      </c>
      <c r="T74" s="306">
        <v>93.262129999999985</v>
      </c>
      <c r="U74" s="306">
        <v>57</v>
      </c>
      <c r="V74" s="306">
        <v>87.653324999999995</v>
      </c>
      <c r="W74" s="134">
        <f t="shared" si="21"/>
        <v>349</v>
      </c>
      <c r="X74" s="323">
        <v>93</v>
      </c>
      <c r="Y74" s="323">
        <v>89.1</v>
      </c>
      <c r="Z74" s="323">
        <v>73.506641999999999</v>
      </c>
      <c r="AA74" s="344">
        <v>94.364964399999991</v>
      </c>
      <c r="AB74" s="419">
        <f t="shared" si="22"/>
        <v>349.97160639999998</v>
      </c>
      <c r="AC74" s="344">
        <v>90</v>
      </c>
      <c r="AD74" s="344">
        <v>81.978654124999991</v>
      </c>
      <c r="AE74" s="345">
        <v>72.492999999999995</v>
      </c>
      <c r="AF74" s="366">
        <v>81.277345875000037</v>
      </c>
      <c r="AG74" s="419">
        <f t="shared" si="23"/>
        <v>325.74900000000002</v>
      </c>
      <c r="AH74" s="364">
        <v>72.121374000000003</v>
      </c>
      <c r="AI74" s="364">
        <v>70.19158618000003</v>
      </c>
      <c r="AJ74" s="364">
        <v>53.174000000000007</v>
      </c>
      <c r="AK74" s="364">
        <v>28.081999999999994</v>
      </c>
      <c r="AL74" s="363">
        <f t="shared" si="24"/>
        <v>223.56896018000003</v>
      </c>
      <c r="AM74" s="364">
        <v>0</v>
      </c>
      <c r="AN74" s="364">
        <v>0</v>
      </c>
      <c r="AO74" s="344">
        <v>0</v>
      </c>
      <c r="AQ74" s="344"/>
    </row>
    <row r="75" spans="2:43">
      <c r="B75" s="53" t="s">
        <v>134</v>
      </c>
      <c r="C75" s="91" t="s">
        <v>144</v>
      </c>
      <c r="D75" s="100"/>
      <c r="E75" s="100"/>
      <c r="F75" s="100"/>
      <c r="G75" s="100"/>
      <c r="H75" s="307">
        <v>366.04199999999997</v>
      </c>
      <c r="I75" s="306">
        <v>97.600999999999999</v>
      </c>
      <c r="J75" s="306">
        <v>94.62700000000001</v>
      </c>
      <c r="K75" s="306">
        <v>91.679500000000004</v>
      </c>
      <c r="L75" s="306">
        <v>94.456500000000005</v>
      </c>
      <c r="M75" s="307">
        <f t="shared" si="20"/>
        <v>378.36400000000003</v>
      </c>
      <c r="N75" s="306">
        <v>98.07</v>
      </c>
      <c r="O75" s="306">
        <v>94.171499999999995</v>
      </c>
      <c r="P75" s="306">
        <v>87.570300000000003</v>
      </c>
      <c r="Q75" s="306">
        <v>98</v>
      </c>
      <c r="R75" s="307">
        <v>377.72</v>
      </c>
      <c r="S75" s="306">
        <v>100.7865</v>
      </c>
      <c r="T75" s="306">
        <v>96.45</v>
      </c>
      <c r="U75" s="306">
        <v>95.585654500000018</v>
      </c>
      <c r="V75" s="306">
        <v>100.1778455</v>
      </c>
      <c r="W75" s="305">
        <f t="shared" si="21"/>
        <v>393</v>
      </c>
      <c r="X75" s="323">
        <v>99.316999999999993</v>
      </c>
      <c r="Y75" s="323">
        <v>96.51700000000001</v>
      </c>
      <c r="Z75" s="323">
        <v>97.170382500000017</v>
      </c>
      <c r="AA75" s="344">
        <v>100.92632500000002</v>
      </c>
      <c r="AB75" s="363">
        <f t="shared" si="22"/>
        <v>393.93070750000004</v>
      </c>
      <c r="AC75" s="364">
        <v>92.747026500000004</v>
      </c>
      <c r="AD75" s="364">
        <v>80.318107499999996</v>
      </c>
      <c r="AE75" s="345">
        <v>71.54000000000002</v>
      </c>
      <c r="AF75" s="366">
        <v>88.971813800000007</v>
      </c>
      <c r="AG75" s="363">
        <f t="shared" si="23"/>
        <v>333.57694780000003</v>
      </c>
      <c r="AH75" s="364">
        <v>89.272978499999994</v>
      </c>
      <c r="AI75" s="364">
        <v>86.274045999999998</v>
      </c>
      <c r="AJ75" s="364">
        <v>94.419475500000004</v>
      </c>
      <c r="AK75" s="364">
        <v>105.63006000000004</v>
      </c>
      <c r="AL75" s="363">
        <f t="shared" si="24"/>
        <v>375.59656000000007</v>
      </c>
      <c r="AM75" s="364">
        <v>106.49450000000002</v>
      </c>
      <c r="AN75" s="364">
        <v>106.70099999999999</v>
      </c>
      <c r="AO75" s="344">
        <v>103.03258350000002</v>
      </c>
      <c r="AQ75" s="344"/>
    </row>
    <row r="76" spans="2:43">
      <c r="B76" s="53" t="s">
        <v>135</v>
      </c>
      <c r="C76" s="91" t="s">
        <v>144</v>
      </c>
      <c r="D76" s="100"/>
      <c r="E76" s="100"/>
      <c r="F76" s="100"/>
      <c r="G76" s="100"/>
      <c r="H76" s="307">
        <v>302.44900000000001</v>
      </c>
      <c r="I76" s="306">
        <v>77.705500000000001</v>
      </c>
      <c r="J76" s="306">
        <v>77.480500000000006</v>
      </c>
      <c r="K76" s="306">
        <v>74.045000000000002</v>
      </c>
      <c r="L76" s="306">
        <v>78.3</v>
      </c>
      <c r="M76" s="307">
        <f t="shared" si="20"/>
        <v>307.53100000000001</v>
      </c>
      <c r="N76" s="306">
        <v>75.319500000000005</v>
      </c>
      <c r="O76" s="306">
        <v>73.380499999999984</v>
      </c>
      <c r="P76" s="306">
        <v>76.415999999999997</v>
      </c>
      <c r="Q76" s="306">
        <v>76</v>
      </c>
      <c r="R76" s="307">
        <v>301.11799999999999</v>
      </c>
      <c r="S76" s="306">
        <v>53.742743765281695</v>
      </c>
      <c r="T76" s="306">
        <v>55.119622499999998</v>
      </c>
      <c r="U76" s="306">
        <v>69</v>
      </c>
      <c r="V76" s="306">
        <v>71.137633734718321</v>
      </c>
      <c r="W76" s="305">
        <f t="shared" si="21"/>
        <v>249.00000000000003</v>
      </c>
      <c r="X76" s="323">
        <v>83.215999999999994</v>
      </c>
      <c r="Y76" s="323">
        <v>87.592679000000018</v>
      </c>
      <c r="Z76" s="323">
        <v>87.293442999999996</v>
      </c>
      <c r="AA76" s="344">
        <v>90.205877999999984</v>
      </c>
      <c r="AB76" s="363">
        <f t="shared" si="22"/>
        <v>348.30799999999999</v>
      </c>
      <c r="AC76" s="364">
        <v>89.689362000000003</v>
      </c>
      <c r="AD76" s="364">
        <v>89.021313500000005</v>
      </c>
      <c r="AE76" s="345">
        <v>89.890037499999963</v>
      </c>
      <c r="AF76" s="366">
        <v>92.375957500000027</v>
      </c>
      <c r="AG76" s="363">
        <f t="shared" si="23"/>
        <v>360.97667050000001</v>
      </c>
      <c r="AH76" s="364">
        <v>92.971812499999999</v>
      </c>
      <c r="AI76" s="364">
        <v>98.121868556344509</v>
      </c>
      <c r="AJ76" s="364">
        <v>107.12700000000001</v>
      </c>
      <c r="AK76" s="364">
        <v>113.83481894365548</v>
      </c>
      <c r="AL76" s="363">
        <f t="shared" si="24"/>
        <v>412.05549999999999</v>
      </c>
      <c r="AM76" s="364">
        <v>108.5095</v>
      </c>
      <c r="AN76" s="364">
        <v>104.8235</v>
      </c>
      <c r="AO76" s="344">
        <v>107.35065740516202</v>
      </c>
      <c r="AQ76" s="344"/>
    </row>
    <row r="77" spans="2:43">
      <c r="B77" s="53" t="s">
        <v>136</v>
      </c>
      <c r="C77" s="91" t="s">
        <v>144</v>
      </c>
      <c r="D77" s="100"/>
      <c r="E77" s="100"/>
      <c r="F77" s="100"/>
      <c r="G77" s="100"/>
      <c r="H77" s="307">
        <v>165.14400000000001</v>
      </c>
      <c r="I77" s="306">
        <v>39.837000000000003</v>
      </c>
      <c r="J77" s="306">
        <v>41.506</v>
      </c>
      <c r="K77" s="306">
        <v>48.326999999999998</v>
      </c>
      <c r="L77" s="306">
        <v>57.098999999999997</v>
      </c>
      <c r="M77" s="307">
        <f t="shared" si="20"/>
        <v>186.76900000000001</v>
      </c>
      <c r="N77" s="306">
        <v>48.676000000000002</v>
      </c>
      <c r="O77" s="306">
        <v>46.256</v>
      </c>
      <c r="P77" s="306">
        <v>36.908999999999999</v>
      </c>
      <c r="Q77" s="306">
        <v>43.1</v>
      </c>
      <c r="R77" s="307">
        <v>175.13200000000001</v>
      </c>
      <c r="S77" s="306">
        <v>29.717400999999995</v>
      </c>
      <c r="T77" s="306">
        <v>42.791655999999989</v>
      </c>
      <c r="U77" s="306">
        <v>49.395660999999997</v>
      </c>
      <c r="V77" s="306">
        <v>39.095282000000019</v>
      </c>
      <c r="W77" s="305">
        <f t="shared" si="21"/>
        <v>161</v>
      </c>
      <c r="X77" s="323">
        <v>35.093000000000004</v>
      </c>
      <c r="Y77" s="323">
        <v>35</v>
      </c>
      <c r="Z77" s="323">
        <v>35.483999999999995</v>
      </c>
      <c r="AA77" s="344">
        <v>37.633048999999971</v>
      </c>
      <c r="AB77" s="363">
        <f t="shared" si="22"/>
        <v>143.21004899999997</v>
      </c>
      <c r="AC77" s="364">
        <v>38</v>
      </c>
      <c r="AD77" s="364">
        <v>38.215999999999994</v>
      </c>
      <c r="AE77" s="345">
        <v>35.706868000000028</v>
      </c>
      <c r="AF77" s="366">
        <v>28.376982000000027</v>
      </c>
      <c r="AG77" s="363">
        <f t="shared" si="23"/>
        <v>140.29985000000005</v>
      </c>
      <c r="AH77" s="364">
        <v>27.702881999999999</v>
      </c>
      <c r="AI77" s="364">
        <v>38.524699999999996</v>
      </c>
      <c r="AJ77" s="364">
        <v>47.49799999999999</v>
      </c>
      <c r="AK77" s="364">
        <v>53.171418000000017</v>
      </c>
      <c r="AL77" s="363">
        <f t="shared" si="24"/>
        <v>166.89699999999999</v>
      </c>
      <c r="AM77" s="364">
        <v>51.534155999999996</v>
      </c>
      <c r="AN77" s="364">
        <v>50.131000000000014</v>
      </c>
      <c r="AO77" s="344">
        <v>47.741555999999989</v>
      </c>
      <c r="AQ77" s="344"/>
    </row>
    <row r="78" spans="2:43" s="292" customFormat="1">
      <c r="B78" s="53" t="s">
        <v>369</v>
      </c>
      <c r="C78" s="91" t="s">
        <v>370</v>
      </c>
      <c r="D78" s="100"/>
      <c r="E78" s="100"/>
      <c r="F78" s="100"/>
      <c r="G78" s="100"/>
      <c r="H78" s="325">
        <f>SUM(D78:G78)</f>
        <v>0</v>
      </c>
      <c r="I78" s="306"/>
      <c r="J78" s="306"/>
      <c r="K78" s="306"/>
      <c r="L78" s="306"/>
      <c r="M78" s="325">
        <f>SUM(I78:L78)</f>
        <v>0</v>
      </c>
      <c r="N78" s="306"/>
      <c r="O78" s="306"/>
      <c r="P78" s="306"/>
      <c r="Q78" s="306"/>
      <c r="R78" s="325">
        <f>SUM(N78:Q78)</f>
        <v>0</v>
      </c>
      <c r="S78" s="306"/>
      <c r="T78" s="306"/>
      <c r="U78" s="306"/>
      <c r="V78" s="306"/>
      <c r="W78" s="325">
        <f>SUM(S78:V78)</f>
        <v>0</v>
      </c>
      <c r="X78" s="325">
        <v>0</v>
      </c>
      <c r="Y78" s="325">
        <v>0</v>
      </c>
      <c r="Z78" s="325">
        <v>0</v>
      </c>
      <c r="AA78" s="325">
        <v>0</v>
      </c>
      <c r="AB78" s="325">
        <f>SUM(X78:AA78)</f>
        <v>0</v>
      </c>
      <c r="AC78" s="364"/>
      <c r="AD78" s="364"/>
      <c r="AE78" s="345"/>
      <c r="AF78" s="366">
        <v>1.923516</v>
      </c>
      <c r="AG78" s="363">
        <f t="shared" si="23"/>
        <v>1.923516</v>
      </c>
      <c r="AH78" s="364">
        <v>4.709441</v>
      </c>
      <c r="AI78" s="364">
        <v>5.385333000000001</v>
      </c>
      <c r="AJ78" s="364">
        <v>9.7762780000000014</v>
      </c>
      <c r="AK78" s="364">
        <v>4.5979999999999972</v>
      </c>
      <c r="AL78" s="363">
        <f t="shared" si="24"/>
        <v>24.469051999999998</v>
      </c>
      <c r="AM78" s="364">
        <v>4.7329999999999997</v>
      </c>
      <c r="AN78" s="364">
        <v>5.0360000000000005</v>
      </c>
      <c r="AO78" s="344">
        <v>5.8858989999999993</v>
      </c>
      <c r="AQ78" s="344"/>
    </row>
    <row r="79" spans="2:43">
      <c r="B79" s="52"/>
      <c r="C79" s="92"/>
      <c r="D79" s="100"/>
      <c r="E79" s="100"/>
      <c r="F79" s="100"/>
      <c r="G79" s="100"/>
      <c r="H79" s="307"/>
      <c r="I79" s="306"/>
      <c r="J79" s="306"/>
      <c r="K79" s="306"/>
      <c r="L79" s="306"/>
      <c r="M79" s="307"/>
      <c r="N79" s="306"/>
      <c r="O79" s="306"/>
      <c r="P79" s="306"/>
      <c r="Q79" s="306"/>
      <c r="R79" s="307"/>
      <c r="S79" s="149"/>
      <c r="T79" s="149"/>
      <c r="U79" s="149"/>
      <c r="V79" s="306"/>
      <c r="W79" s="307"/>
      <c r="X79" s="307"/>
      <c r="Y79" s="307"/>
      <c r="Z79" s="307"/>
      <c r="AA79" s="307"/>
      <c r="AB79" s="307"/>
      <c r="AC79" s="364"/>
      <c r="AD79" s="364"/>
      <c r="AE79" s="344"/>
      <c r="AF79" s="344"/>
      <c r="AG79" s="307"/>
      <c r="AH79" s="292"/>
      <c r="AI79" s="292"/>
      <c r="AJ79" s="366"/>
      <c r="AK79" s="366"/>
      <c r="AL79" s="307"/>
      <c r="AM79" s="366"/>
      <c r="AN79" s="366"/>
      <c r="AQ79" s="344"/>
    </row>
    <row r="80" spans="2:43">
      <c r="B80" s="87" t="s">
        <v>137</v>
      </c>
      <c r="C80" s="96" t="s">
        <v>144</v>
      </c>
      <c r="D80" s="112">
        <f>SUM(D69:D77)</f>
        <v>0</v>
      </c>
      <c r="E80" s="112">
        <f>SUM(E69:E77)</f>
        <v>0</v>
      </c>
      <c r="F80" s="112">
        <f>SUM(F69:F77)</f>
        <v>0</v>
      </c>
      <c r="G80" s="112">
        <f>SUM(G69:G77)</f>
        <v>0</v>
      </c>
      <c r="H80" s="112">
        <f t="shared" ref="H80:AO80" si="25">SUM(H69:H78)</f>
        <v>2775.733185</v>
      </c>
      <c r="I80" s="112">
        <f t="shared" si="25"/>
        <v>642.56078000000002</v>
      </c>
      <c r="J80" s="112">
        <f t="shared" si="25"/>
        <v>630.33798999999999</v>
      </c>
      <c r="K80" s="112">
        <f t="shared" si="25"/>
        <v>619.42243499999995</v>
      </c>
      <c r="L80" s="112">
        <f t="shared" si="25"/>
        <v>672.03648522747187</v>
      </c>
      <c r="M80" s="112">
        <f t="shared" si="25"/>
        <v>2564.3576902274726</v>
      </c>
      <c r="N80" s="112">
        <f t="shared" si="25"/>
        <v>653.56883500000015</v>
      </c>
      <c r="O80" s="112">
        <f t="shared" si="25"/>
        <v>625.5058949999999</v>
      </c>
      <c r="P80" s="112">
        <f t="shared" si="25"/>
        <v>593.58496000000002</v>
      </c>
      <c r="Q80" s="112">
        <f t="shared" si="25"/>
        <v>662.34990000000005</v>
      </c>
      <c r="R80" s="112">
        <f t="shared" si="25"/>
        <v>2530.0761864661654</v>
      </c>
      <c r="S80" s="112">
        <f t="shared" si="25"/>
        <v>623.73213326528173</v>
      </c>
      <c r="T80" s="112">
        <f t="shared" si="25"/>
        <v>609.82940929553797</v>
      </c>
      <c r="U80" s="112">
        <f t="shared" si="25"/>
        <v>605.01306858738712</v>
      </c>
      <c r="V80" s="112">
        <f t="shared" si="25"/>
        <v>644.64488885179333</v>
      </c>
      <c r="W80" s="112">
        <f t="shared" si="25"/>
        <v>2483.2195000000002</v>
      </c>
      <c r="X80" s="112">
        <f t="shared" si="25"/>
        <v>664.39906899999994</v>
      </c>
      <c r="Y80" s="112">
        <f t="shared" si="25"/>
        <v>599.31667668820285</v>
      </c>
      <c r="Z80" s="112">
        <f t="shared" si="25"/>
        <v>665.24018615000011</v>
      </c>
      <c r="AA80" s="112">
        <f t="shared" si="25"/>
        <v>707.34757139999988</v>
      </c>
      <c r="AB80" s="112">
        <f t="shared" si="25"/>
        <v>2636.3035032382027</v>
      </c>
      <c r="AC80" s="279">
        <f t="shared" si="25"/>
        <v>662.86420999999996</v>
      </c>
      <c r="AD80" s="279">
        <f t="shared" si="25"/>
        <v>637.16251283104543</v>
      </c>
      <c r="AE80" s="279">
        <f t="shared" si="25"/>
        <v>558.38299480385444</v>
      </c>
      <c r="AF80" s="279">
        <f t="shared" si="25"/>
        <v>604.32738046406746</v>
      </c>
      <c r="AG80" s="112">
        <f t="shared" si="25"/>
        <v>2462.7370980989672</v>
      </c>
      <c r="AH80" s="279">
        <f t="shared" si="25"/>
        <v>599.16359590000002</v>
      </c>
      <c r="AI80" s="279">
        <f t="shared" si="25"/>
        <v>596.96534839843844</v>
      </c>
      <c r="AJ80" s="279">
        <f t="shared" si="25"/>
        <v>611.33621563321253</v>
      </c>
      <c r="AK80" s="279">
        <f t="shared" si="25"/>
        <v>603.90041894365561</v>
      </c>
      <c r="AL80" s="112">
        <f t="shared" si="25"/>
        <v>2411.3655788753063</v>
      </c>
      <c r="AM80" s="279">
        <f t="shared" si="25"/>
        <v>549.09328458511641</v>
      </c>
      <c r="AN80" s="279">
        <f t="shared" si="25"/>
        <v>539.31674479233914</v>
      </c>
      <c r="AO80" s="279">
        <f t="shared" si="25"/>
        <v>530.0083428077063</v>
      </c>
      <c r="AQ80" s="344"/>
    </row>
    <row r="81" spans="2:43">
      <c r="B81" s="52"/>
      <c r="C81" s="60"/>
      <c r="D81" s="78"/>
      <c r="E81" s="78"/>
      <c r="F81" s="78"/>
      <c r="G81" s="78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49"/>
      <c r="T81" s="149"/>
      <c r="U81" s="149"/>
      <c r="V81" s="63"/>
      <c r="W81" s="63"/>
      <c r="X81" s="63"/>
      <c r="Y81" s="63"/>
      <c r="Z81" s="63"/>
      <c r="AA81" s="235"/>
      <c r="AB81" s="235"/>
      <c r="AC81" s="346"/>
      <c r="AD81" s="344"/>
      <c r="AE81" s="344"/>
      <c r="AF81" s="344"/>
      <c r="AG81" s="346"/>
      <c r="AH81" s="292"/>
      <c r="AI81" s="292"/>
      <c r="AJ81" s="366"/>
      <c r="AK81" s="344"/>
      <c r="AL81" s="346"/>
      <c r="AQ81" s="344"/>
    </row>
    <row r="82" spans="2:43">
      <c r="B82" s="52" t="s">
        <v>138</v>
      </c>
      <c r="C82" s="60"/>
      <c r="D82" s="78"/>
      <c r="E82" s="78"/>
      <c r="F82" s="78"/>
      <c r="G82" s="78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49"/>
      <c r="T82" s="149"/>
      <c r="U82" s="149"/>
      <c r="V82" s="62"/>
      <c r="W82" s="63"/>
      <c r="X82" s="63"/>
      <c r="Y82" s="63"/>
      <c r="Z82" s="63"/>
      <c r="AA82" s="63"/>
      <c r="AB82" s="63"/>
      <c r="AC82" s="307"/>
      <c r="AD82" s="344"/>
      <c r="AE82" s="344"/>
      <c r="AF82" s="344"/>
      <c r="AG82" s="307"/>
      <c r="AH82" s="292"/>
      <c r="AI82" s="292"/>
      <c r="AJ82" s="366"/>
      <c r="AK82" s="344"/>
      <c r="AL82" s="307"/>
      <c r="AQ82" s="344"/>
    </row>
    <row r="83" spans="2:43">
      <c r="B83" s="49" t="s">
        <v>139</v>
      </c>
      <c r="C83" s="97" t="s">
        <v>144</v>
      </c>
      <c r="D83" s="148"/>
      <c r="E83" s="148"/>
      <c r="F83" s="148"/>
      <c r="G83" s="148"/>
      <c r="H83" s="307">
        <v>2978</v>
      </c>
      <c r="I83" s="306">
        <v>802.67079999999999</v>
      </c>
      <c r="J83" s="306">
        <v>769.1078</v>
      </c>
      <c r="K83" s="306">
        <v>621.1798</v>
      </c>
      <c r="L83" s="306">
        <v>823.16480000000001</v>
      </c>
      <c r="M83" s="307">
        <f>SUM(I83:L83)</f>
        <v>3016.1232</v>
      </c>
      <c r="N83" s="306">
        <v>799.12360000000001</v>
      </c>
      <c r="O83" s="306">
        <v>827.61939999999993</v>
      </c>
      <c r="P83" s="306">
        <v>750.6884</v>
      </c>
      <c r="Q83" s="306">
        <v>794.50480000000005</v>
      </c>
      <c r="R83" s="307">
        <f>SUM(N83:Q83)</f>
        <v>3171.9362000000001</v>
      </c>
      <c r="S83" s="306">
        <v>814.76800000000003</v>
      </c>
      <c r="T83" s="306">
        <v>800.03099999999995</v>
      </c>
      <c r="U83" s="306">
        <v>734.31859999999995</v>
      </c>
      <c r="V83" s="365">
        <v>775.88240000000008</v>
      </c>
      <c r="W83" s="305">
        <f>SUM(S83:V83)</f>
        <v>3125</v>
      </c>
      <c r="X83" s="323">
        <v>828.97699999999998</v>
      </c>
      <c r="Y83" s="323">
        <v>806.79699999999991</v>
      </c>
      <c r="Z83" s="323">
        <v>769</v>
      </c>
      <c r="AA83" s="344">
        <v>852.98320000000012</v>
      </c>
      <c r="AB83" s="363">
        <f>SUM(X83:AA83)</f>
        <v>3257.7572</v>
      </c>
      <c r="AC83" s="364">
        <v>840.99199999999996</v>
      </c>
      <c r="AD83" s="364">
        <v>730.15053442336898</v>
      </c>
      <c r="AE83" s="345">
        <v>666.97214637663092</v>
      </c>
      <c r="AF83" s="366">
        <v>711.51466428000003</v>
      </c>
      <c r="AG83" s="363">
        <f>SUM(AC83:AF83)</f>
        <v>2949.6293450799999</v>
      </c>
      <c r="AH83" s="364">
        <v>741.16864220000002</v>
      </c>
      <c r="AI83" s="364">
        <v>763.80465780000009</v>
      </c>
      <c r="AJ83" s="364">
        <v>511.02669999999989</v>
      </c>
      <c r="AK83" s="364">
        <v>937.48801999999955</v>
      </c>
      <c r="AL83" s="363">
        <f>SUM(AH83:AK83)</f>
        <v>2953.4880199999998</v>
      </c>
      <c r="AM83" s="364">
        <v>810</v>
      </c>
      <c r="AN83" s="364">
        <v>788.66329248000011</v>
      </c>
      <c r="AO83" s="344">
        <v>795.41492586000004</v>
      </c>
      <c r="AQ83" s="344"/>
    </row>
    <row r="84" spans="2:43">
      <c r="B84" s="49" t="s">
        <v>141</v>
      </c>
      <c r="C84" s="97" t="s">
        <v>144</v>
      </c>
      <c r="D84" s="148"/>
      <c r="E84" s="148"/>
      <c r="F84" s="148"/>
      <c r="G84" s="148"/>
      <c r="H84" s="307">
        <v>0</v>
      </c>
      <c r="I84" s="306">
        <v>0</v>
      </c>
      <c r="J84" s="306">
        <v>0</v>
      </c>
      <c r="K84" s="306">
        <v>0</v>
      </c>
      <c r="L84" s="306">
        <v>48.70297434138655</v>
      </c>
      <c r="M84" s="307">
        <f>SUM(I84:L84)</f>
        <v>48.70297434138655</v>
      </c>
      <c r="N84" s="306">
        <v>77.058842199579829</v>
      </c>
      <c r="O84" s="306">
        <v>92.598887243697476</v>
      </c>
      <c r="P84" s="306">
        <v>107.76592352521011</v>
      </c>
      <c r="Q84" s="306">
        <v>119.86089407457983</v>
      </c>
      <c r="R84" s="307">
        <f>SUM(N84:Q84)</f>
        <v>397.28454704306728</v>
      </c>
      <c r="S84" s="306">
        <v>138.071</v>
      </c>
      <c r="T84" s="306">
        <v>159</v>
      </c>
      <c r="U84" s="306">
        <v>160.96</v>
      </c>
      <c r="V84" s="365">
        <v>178.96899999999997</v>
      </c>
      <c r="W84" s="305">
        <f>SUM(S84:V84)</f>
        <v>637</v>
      </c>
      <c r="X84" s="323">
        <v>181.87700000000001</v>
      </c>
      <c r="Y84" s="323">
        <v>96.453000000000031</v>
      </c>
      <c r="Z84" s="323">
        <v>224.28232136659665</v>
      </c>
      <c r="AA84" s="344">
        <v>197.10067863340339</v>
      </c>
      <c r="AB84" s="363">
        <f>SUM(X84:AA84)</f>
        <v>699.71300000000008</v>
      </c>
      <c r="AC84" s="364">
        <v>218.69499999999999</v>
      </c>
      <c r="AD84" s="364">
        <v>187.59100000000001</v>
      </c>
      <c r="AE84" s="345">
        <v>169.63754273109254</v>
      </c>
      <c r="AF84" s="366">
        <v>181.72414073319328</v>
      </c>
      <c r="AG84" s="363">
        <f>SUM(AC84:AF84)</f>
        <v>757.64768346428582</v>
      </c>
      <c r="AH84" s="364">
        <v>184.81085860714288</v>
      </c>
      <c r="AI84" s="364">
        <v>189.51814139285713</v>
      </c>
      <c r="AJ84" s="364">
        <v>209.11199999999999</v>
      </c>
      <c r="AK84" s="364">
        <v>234.30794798529402</v>
      </c>
      <c r="AL84" s="363">
        <f>SUM(AH84:AK84)</f>
        <v>817.74894798529408</v>
      </c>
      <c r="AM84" s="364">
        <v>235.73400000000001</v>
      </c>
      <c r="AN84" s="364">
        <v>136.63399999999999</v>
      </c>
      <c r="AO84" s="344">
        <v>78.632000000000005</v>
      </c>
      <c r="AQ84" s="344"/>
    </row>
    <row r="85" spans="2:43">
      <c r="B85" s="49" t="s">
        <v>140</v>
      </c>
      <c r="C85" s="183" t="s">
        <v>144</v>
      </c>
      <c r="D85" s="148"/>
      <c r="E85" s="148"/>
      <c r="F85" s="148"/>
      <c r="G85" s="148"/>
      <c r="H85" s="307">
        <v>1823.4</v>
      </c>
      <c r="I85" s="306">
        <v>489.60640000000001</v>
      </c>
      <c r="J85" s="306">
        <v>340.22529999999989</v>
      </c>
      <c r="K85" s="306">
        <v>447.86920000000003</v>
      </c>
      <c r="L85" s="306">
        <v>488.17628430000002</v>
      </c>
      <c r="M85" s="307">
        <f>SUM(I85:L85)</f>
        <v>1765.8771843</v>
      </c>
      <c r="N85" s="306">
        <v>499.85720000000003</v>
      </c>
      <c r="O85" s="306">
        <v>456.42539999999991</v>
      </c>
      <c r="P85" s="306">
        <v>450.54290000000003</v>
      </c>
      <c r="Q85" s="306">
        <v>485.57505680000003</v>
      </c>
      <c r="R85" s="307">
        <f>SUM(N85:Q85)</f>
        <v>1892.4005568</v>
      </c>
      <c r="S85" s="306">
        <v>499.1848</v>
      </c>
      <c r="T85" s="306">
        <v>478.4890216</v>
      </c>
      <c r="U85" s="306">
        <v>444</v>
      </c>
      <c r="V85" s="365">
        <v>469.62617839999996</v>
      </c>
      <c r="W85" s="305">
        <f>SUM(S85:V85)</f>
        <v>1891.2999999999997</v>
      </c>
      <c r="X85" s="323">
        <v>497.42270000000002</v>
      </c>
      <c r="Y85" s="323">
        <v>484.84800000000001</v>
      </c>
      <c r="Z85" s="323">
        <v>408.75724730000002</v>
      </c>
      <c r="AA85" s="344">
        <v>470.43472599999996</v>
      </c>
      <c r="AB85" s="363">
        <f>SUM(X85:AA85)</f>
        <v>1861.4626733</v>
      </c>
      <c r="AC85" s="364">
        <v>537.52323894000006</v>
      </c>
      <c r="AD85" s="364">
        <v>506.45281334099991</v>
      </c>
      <c r="AE85" s="345">
        <v>456.79830108100009</v>
      </c>
      <c r="AF85" s="366">
        <v>520.58977200799995</v>
      </c>
      <c r="AG85" s="363">
        <f>SUM(AC85:AF85)</f>
        <v>2021.36412537</v>
      </c>
      <c r="AH85" s="364">
        <v>533.037336299</v>
      </c>
      <c r="AI85" s="364">
        <v>470.41921428000001</v>
      </c>
      <c r="AJ85" s="364">
        <v>400.7764041449999</v>
      </c>
      <c r="AK85" s="364">
        <v>493.74185472700026</v>
      </c>
      <c r="AL85" s="363">
        <f>SUM(AH85:AK85)</f>
        <v>1897.9748094510001</v>
      </c>
      <c r="AM85" s="364">
        <v>550.24280884999996</v>
      </c>
      <c r="AN85" s="364">
        <v>500.27546810499996</v>
      </c>
      <c r="AO85" s="344">
        <v>427.98469023200005</v>
      </c>
      <c r="AQ85" s="344"/>
    </row>
    <row r="86" spans="2:43">
      <c r="B86" s="52"/>
      <c r="C86" s="97"/>
      <c r="D86" s="148"/>
      <c r="E86" s="148"/>
      <c r="F86" s="148"/>
      <c r="G86" s="148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49"/>
      <c r="T86" s="149"/>
      <c r="U86" s="149"/>
      <c r="V86" s="62"/>
      <c r="W86" s="63"/>
      <c r="X86" s="63"/>
      <c r="Y86" s="63"/>
      <c r="Z86" s="63"/>
      <c r="AA86" s="235"/>
      <c r="AB86" s="235"/>
      <c r="AC86" s="344"/>
      <c r="AD86" s="344"/>
      <c r="AE86" s="344"/>
      <c r="AF86" s="344"/>
      <c r="AG86" s="346"/>
      <c r="AH86" s="292"/>
      <c r="AI86" s="292"/>
      <c r="AK86" s="344"/>
      <c r="AL86" s="346"/>
      <c r="AM86" s="344"/>
      <c r="AN86" s="344"/>
    </row>
    <row r="87" spans="2:43">
      <c r="B87" s="87" t="s">
        <v>142</v>
      </c>
      <c r="C87" s="96" t="s">
        <v>144</v>
      </c>
      <c r="D87" s="112">
        <f t="shared" ref="D87:AO87" si="26">SUM(D83:D85)</f>
        <v>0</v>
      </c>
      <c r="E87" s="112">
        <f t="shared" si="26"/>
        <v>0</v>
      </c>
      <c r="F87" s="112">
        <f t="shared" si="26"/>
        <v>0</v>
      </c>
      <c r="G87" s="112">
        <f t="shared" si="26"/>
        <v>0</v>
      </c>
      <c r="H87" s="112">
        <f t="shared" si="26"/>
        <v>4801.3999999999996</v>
      </c>
      <c r="I87" s="112">
        <f t="shared" si="26"/>
        <v>1292.2772</v>
      </c>
      <c r="J87" s="112">
        <f t="shared" si="26"/>
        <v>1109.3330999999998</v>
      </c>
      <c r="K87" s="112">
        <f t="shared" si="26"/>
        <v>1069.049</v>
      </c>
      <c r="L87" s="112">
        <f t="shared" si="26"/>
        <v>1360.0440586413865</v>
      </c>
      <c r="M87" s="112">
        <f t="shared" si="26"/>
        <v>4830.7033586413863</v>
      </c>
      <c r="N87" s="112">
        <f t="shared" si="26"/>
        <v>1376.0396421995797</v>
      </c>
      <c r="O87" s="112">
        <f t="shared" si="26"/>
        <v>1376.6436872436973</v>
      </c>
      <c r="P87" s="112">
        <f t="shared" si="26"/>
        <v>1308.9972235252103</v>
      </c>
      <c r="Q87" s="112">
        <f t="shared" si="26"/>
        <v>1399.9407508745799</v>
      </c>
      <c r="R87" s="112">
        <f t="shared" si="26"/>
        <v>5461.6213038430678</v>
      </c>
      <c r="S87" s="112">
        <f t="shared" si="26"/>
        <v>1452.0237999999999</v>
      </c>
      <c r="T87" s="112">
        <f t="shared" si="26"/>
        <v>1437.5200215999998</v>
      </c>
      <c r="U87" s="112">
        <f t="shared" si="26"/>
        <v>1339.2786000000001</v>
      </c>
      <c r="V87" s="112">
        <f t="shared" si="26"/>
        <v>1424.4775783999999</v>
      </c>
      <c r="W87" s="112">
        <f t="shared" si="26"/>
        <v>5653.2999999999993</v>
      </c>
      <c r="X87" s="279">
        <f t="shared" si="26"/>
        <v>1508.2767000000001</v>
      </c>
      <c r="Y87" s="279">
        <f t="shared" si="26"/>
        <v>1388.098</v>
      </c>
      <c r="Z87" s="279">
        <f t="shared" si="26"/>
        <v>1402.0395686665966</v>
      </c>
      <c r="AA87" s="279">
        <f t="shared" si="26"/>
        <v>1520.5186046334034</v>
      </c>
      <c r="AB87" s="112">
        <f t="shared" si="26"/>
        <v>5818.9328733000002</v>
      </c>
      <c r="AC87" s="279">
        <f t="shared" si="26"/>
        <v>1597.21023894</v>
      </c>
      <c r="AD87" s="279">
        <f t="shared" si="26"/>
        <v>1424.194347764369</v>
      </c>
      <c r="AE87" s="279">
        <f t="shared" si="26"/>
        <v>1293.4079901887235</v>
      </c>
      <c r="AF87" s="279">
        <f t="shared" si="26"/>
        <v>1413.8285770211933</v>
      </c>
      <c r="AG87" s="112">
        <f t="shared" si="26"/>
        <v>5728.6411539142855</v>
      </c>
      <c r="AH87" s="279">
        <f t="shared" si="26"/>
        <v>1459.0168371061429</v>
      </c>
      <c r="AI87" s="279">
        <f t="shared" si="26"/>
        <v>1423.7420134728573</v>
      </c>
      <c r="AJ87" s="279">
        <f t="shared" si="26"/>
        <v>1120.9151041449998</v>
      </c>
      <c r="AK87" s="279">
        <f t="shared" si="26"/>
        <v>1665.5378227122937</v>
      </c>
      <c r="AL87" s="112">
        <f t="shared" si="26"/>
        <v>5669.2117774362941</v>
      </c>
      <c r="AM87" s="279">
        <f t="shared" si="26"/>
        <v>1595.97680885</v>
      </c>
      <c r="AN87" s="279">
        <f t="shared" si="26"/>
        <v>1425.5727605850002</v>
      </c>
      <c r="AO87" s="279">
        <f t="shared" si="26"/>
        <v>1302.0316160920001</v>
      </c>
    </row>
    <row r="88" spans="2:43">
      <c r="B88" s="52"/>
      <c r="C88" s="60"/>
      <c r="D88" s="78"/>
      <c r="E88" s="78"/>
      <c r="F88" s="78"/>
      <c r="G88" s="78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49"/>
      <c r="T88" s="149"/>
      <c r="U88" s="149"/>
      <c r="V88" s="62"/>
      <c r="W88" s="63"/>
      <c r="X88" s="306"/>
      <c r="Y88" s="306"/>
      <c r="Z88" s="306"/>
      <c r="AA88" s="306"/>
      <c r="AB88" s="63"/>
      <c r="AC88" s="306"/>
      <c r="AD88" s="306"/>
      <c r="AE88" s="306"/>
      <c r="AF88" s="306"/>
      <c r="AG88" s="307"/>
      <c r="AH88" s="292"/>
      <c r="AL88" s="307"/>
      <c r="AM88" s="292"/>
    </row>
    <row r="89" spans="2:43" ht="13.5" thickBot="1">
      <c r="B89" s="56" t="s">
        <v>143</v>
      </c>
      <c r="C89" s="98" t="s">
        <v>144</v>
      </c>
      <c r="D89" s="113">
        <f t="shared" ref="D89:Q89" si="27">SUM(D80,D87)</f>
        <v>0</v>
      </c>
      <c r="E89" s="113">
        <f t="shared" si="27"/>
        <v>0</v>
      </c>
      <c r="F89" s="113">
        <f t="shared" si="27"/>
        <v>0</v>
      </c>
      <c r="G89" s="113">
        <f t="shared" si="27"/>
        <v>0</v>
      </c>
      <c r="H89" s="113">
        <f t="shared" si="27"/>
        <v>7577.1331849999997</v>
      </c>
      <c r="I89" s="113">
        <f t="shared" si="27"/>
        <v>1934.83798</v>
      </c>
      <c r="J89" s="113">
        <f t="shared" si="27"/>
        <v>1739.6710899999998</v>
      </c>
      <c r="K89" s="113">
        <f t="shared" si="27"/>
        <v>1688.4714349999999</v>
      </c>
      <c r="L89" s="113">
        <f t="shared" si="27"/>
        <v>2032.0805438688585</v>
      </c>
      <c r="M89" s="113">
        <f t="shared" si="27"/>
        <v>7395.061048868859</v>
      </c>
      <c r="N89" s="113">
        <f t="shared" si="27"/>
        <v>2029.6084771995797</v>
      </c>
      <c r="O89" s="113">
        <f t="shared" si="27"/>
        <v>2002.1495822436973</v>
      </c>
      <c r="P89" s="113">
        <f t="shared" si="27"/>
        <v>1902.5821835252104</v>
      </c>
      <c r="Q89" s="113">
        <f t="shared" si="27"/>
        <v>2062.29065087458</v>
      </c>
      <c r="R89" s="113">
        <v>7991</v>
      </c>
      <c r="S89" s="113">
        <f t="shared" ref="S89:AO89" si="28">SUM(S80,S87)</f>
        <v>2075.7559332652818</v>
      </c>
      <c r="T89" s="113">
        <f t="shared" si="28"/>
        <v>2047.3494308955378</v>
      </c>
      <c r="U89" s="113">
        <f t="shared" si="28"/>
        <v>1944.2916685873872</v>
      </c>
      <c r="V89" s="113">
        <f t="shared" si="28"/>
        <v>2069.1224672517933</v>
      </c>
      <c r="W89" s="113">
        <f t="shared" si="28"/>
        <v>8136.5194999999994</v>
      </c>
      <c r="X89" s="278">
        <f t="shared" si="28"/>
        <v>2172.6757689999999</v>
      </c>
      <c r="Y89" s="278">
        <f t="shared" si="28"/>
        <v>1987.4146766882027</v>
      </c>
      <c r="Z89" s="278">
        <f t="shared" si="28"/>
        <v>2067.2797548165968</v>
      </c>
      <c r="AA89" s="278">
        <f t="shared" si="28"/>
        <v>2227.8661760334035</v>
      </c>
      <c r="AB89" s="113">
        <f t="shared" si="28"/>
        <v>8455.2363765382033</v>
      </c>
      <c r="AC89" s="278">
        <f t="shared" si="28"/>
        <v>2260.0744489399999</v>
      </c>
      <c r="AD89" s="278">
        <f t="shared" si="28"/>
        <v>2061.3568605954142</v>
      </c>
      <c r="AE89" s="278">
        <f t="shared" si="28"/>
        <v>1851.7909849925779</v>
      </c>
      <c r="AF89" s="278">
        <f t="shared" si="28"/>
        <v>2018.1559574852608</v>
      </c>
      <c r="AG89" s="113">
        <f t="shared" si="28"/>
        <v>8191.3782520132527</v>
      </c>
      <c r="AH89" s="278">
        <f t="shared" si="28"/>
        <v>2058.1804330061432</v>
      </c>
      <c r="AI89" s="278">
        <f t="shared" si="28"/>
        <v>2020.7073618712957</v>
      </c>
      <c r="AJ89" s="278">
        <f t="shared" si="28"/>
        <v>1732.2513197782123</v>
      </c>
      <c r="AK89" s="278">
        <f t="shared" si="28"/>
        <v>2269.4382416559492</v>
      </c>
      <c r="AL89" s="113">
        <f t="shared" si="28"/>
        <v>8080.5773563115999</v>
      </c>
      <c r="AM89" s="278">
        <f t="shared" si="28"/>
        <v>2145.0700934351162</v>
      </c>
      <c r="AN89" s="278">
        <f t="shared" si="28"/>
        <v>1964.8895053773394</v>
      </c>
      <c r="AO89" s="278">
        <f t="shared" si="28"/>
        <v>1832.0399588997066</v>
      </c>
      <c r="AP89" s="426"/>
    </row>
    <row r="90" spans="2:43">
      <c r="D90" s="57"/>
      <c r="E90" s="57"/>
      <c r="F90" s="57"/>
      <c r="G90" s="57"/>
      <c r="H90" s="111"/>
      <c r="I90" s="58"/>
      <c r="J90" s="58"/>
      <c r="K90" s="58"/>
      <c r="L90" s="58"/>
      <c r="M90" s="111"/>
      <c r="N90" s="58"/>
      <c r="O90" s="58"/>
      <c r="P90" s="58"/>
      <c r="Q90" s="58"/>
      <c r="R90" s="111"/>
      <c r="S90" s="58"/>
      <c r="T90" s="58"/>
      <c r="U90" s="58"/>
      <c r="V90" s="58"/>
      <c r="W90" s="111"/>
      <c r="X90" s="111"/>
      <c r="Y90" s="111"/>
      <c r="Z90" s="111"/>
      <c r="AA90" s="235"/>
      <c r="AB90" s="235"/>
      <c r="AC90" s="346"/>
      <c r="AD90" s="346"/>
      <c r="AE90" s="346"/>
      <c r="AF90" s="346"/>
      <c r="AG90" s="346"/>
    </row>
    <row r="91" spans="2:43">
      <c r="AA91" s="235"/>
      <c r="AB91" s="235"/>
      <c r="AC91" s="346"/>
      <c r="AD91" s="346"/>
      <c r="AE91" s="346"/>
      <c r="AF91" s="346"/>
      <c r="AG91" s="346"/>
    </row>
    <row r="92" spans="2:43">
      <c r="AA92" s="235"/>
      <c r="AB92" s="235"/>
      <c r="AC92" s="346"/>
      <c r="AD92" s="346"/>
      <c r="AE92" s="346"/>
      <c r="AF92" s="346"/>
      <c r="AG92" s="346"/>
    </row>
    <row r="93" spans="2:43">
      <c r="AA93" s="235"/>
      <c r="AB93" s="235"/>
      <c r="AC93" s="346"/>
      <c r="AD93" s="346"/>
      <c r="AE93" s="346"/>
      <c r="AF93" s="346"/>
      <c r="AG93" s="346"/>
    </row>
    <row r="94" spans="2:43" ht="15.75" customHeight="1">
      <c r="B94" s="368" t="s">
        <v>371</v>
      </c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77"/>
      <c r="AG94" s="368"/>
    </row>
    <row r="95" spans="2:43" ht="25.5">
      <c r="B95" s="275" t="s">
        <v>317</v>
      </c>
      <c r="C95" s="397">
        <v>2019</v>
      </c>
      <c r="D95" s="274"/>
      <c r="E95" s="274"/>
      <c r="F95" s="274"/>
      <c r="G95" s="274"/>
      <c r="H95" s="397">
        <v>2020</v>
      </c>
      <c r="I95" s="274"/>
      <c r="J95" s="274"/>
      <c r="K95" s="274"/>
      <c r="L95" s="274"/>
      <c r="M95" s="397">
        <v>2021</v>
      </c>
      <c r="N95" s="274"/>
      <c r="O95" s="274"/>
      <c r="P95" s="274"/>
      <c r="Q95" s="274"/>
      <c r="R95" s="4"/>
      <c r="S95" s="271"/>
      <c r="T95" s="271"/>
      <c r="U95" s="271"/>
      <c r="V95" s="271"/>
      <c r="W95" s="270"/>
      <c r="X95" s="271"/>
      <c r="Y95" s="271"/>
      <c r="Z95" s="271"/>
      <c r="AA95" s="272"/>
      <c r="AB95" s="273"/>
      <c r="AC95" s="273"/>
      <c r="AG95" s="273"/>
    </row>
    <row r="96" spans="2:43" ht="25.5">
      <c r="B96" s="421" t="s">
        <v>395</v>
      </c>
      <c r="C96" s="276">
        <v>5220</v>
      </c>
      <c r="D96" s="4"/>
      <c r="E96" s="4"/>
      <c r="F96" s="4"/>
      <c r="G96" s="4"/>
      <c r="H96" s="276">
        <v>4894</v>
      </c>
      <c r="I96" s="292"/>
      <c r="J96" s="292"/>
      <c r="K96" s="292"/>
      <c r="L96" s="292"/>
      <c r="M96" s="276">
        <v>4983</v>
      </c>
      <c r="AA96" s="239"/>
      <c r="AB96" s="239"/>
      <c r="AC96" s="239"/>
      <c r="AG96" s="239"/>
    </row>
    <row r="97" spans="2:33">
      <c r="B97" s="9" t="s">
        <v>396</v>
      </c>
      <c r="C97" s="110">
        <v>676</v>
      </c>
      <c r="D97" s="4"/>
      <c r="E97" s="4"/>
      <c r="F97" s="4"/>
      <c r="G97" s="4"/>
      <c r="H97" s="110">
        <v>635</v>
      </c>
      <c r="I97" s="292"/>
      <c r="J97" s="292"/>
      <c r="K97" s="292"/>
      <c r="L97" s="292"/>
      <c r="M97" s="110">
        <v>645</v>
      </c>
      <c r="AA97" s="239"/>
      <c r="AB97" s="239"/>
      <c r="AC97" s="239"/>
      <c r="AG97" s="239"/>
    </row>
    <row r="98" spans="2:33">
      <c r="AA98" s="239"/>
      <c r="AB98" s="239"/>
      <c r="AC98" s="239"/>
      <c r="AG98" s="239"/>
    </row>
    <row r="99" spans="2:33">
      <c r="AA99" s="239"/>
      <c r="AB99" s="239"/>
      <c r="AC99" s="239"/>
      <c r="AG99" s="239"/>
    </row>
    <row r="100" spans="2:33">
      <c r="AA100" s="239"/>
      <c r="AB100" s="239"/>
      <c r="AC100" s="239"/>
      <c r="AG100" s="239"/>
    </row>
    <row r="101" spans="2:33">
      <c r="AA101" s="239"/>
      <c r="AB101" s="239"/>
      <c r="AC101" s="239"/>
      <c r="AG101" s="239"/>
    </row>
    <row r="102" spans="2:33">
      <c r="AA102" s="239"/>
      <c r="AB102" s="239"/>
      <c r="AC102" s="239"/>
      <c r="AG102" s="239"/>
    </row>
    <row r="103" spans="2:33">
      <c r="AA103" s="239"/>
      <c r="AB103" s="239"/>
      <c r="AC103" s="239"/>
      <c r="AG103" s="239"/>
    </row>
    <row r="104" spans="2:33">
      <c r="AA104" s="239"/>
      <c r="AB104" s="239"/>
      <c r="AC104" s="239"/>
      <c r="AG104" s="239"/>
    </row>
    <row r="105" spans="2:33">
      <c r="AA105" s="239"/>
      <c r="AB105" s="239"/>
      <c r="AC105" s="239"/>
      <c r="AG105" s="239"/>
    </row>
    <row r="106" spans="2:33">
      <c r="AA106" s="239"/>
      <c r="AB106" s="239"/>
      <c r="AC106" s="239"/>
      <c r="AG106" s="239"/>
    </row>
    <row r="107" spans="2:33">
      <c r="AA107" s="239"/>
      <c r="AB107" s="239"/>
      <c r="AC107" s="239"/>
      <c r="AG107" s="239"/>
    </row>
    <row r="108" spans="2:33">
      <c r="AA108" s="239"/>
      <c r="AB108" s="239"/>
      <c r="AC108" s="239"/>
      <c r="AG108" s="239"/>
    </row>
    <row r="109" spans="2:33">
      <c r="AA109" s="239"/>
      <c r="AB109" s="239"/>
      <c r="AC109" s="239"/>
      <c r="AG109" s="239"/>
    </row>
    <row r="110" spans="2:33">
      <c r="AA110" s="239"/>
      <c r="AB110" s="239"/>
      <c r="AC110" s="239"/>
      <c r="AG110" s="239"/>
    </row>
    <row r="111" spans="2:33">
      <c r="AA111" s="239"/>
      <c r="AB111" s="239"/>
      <c r="AC111" s="239"/>
      <c r="AG111" s="239"/>
    </row>
    <row r="112" spans="2:33">
      <c r="AA112" s="239"/>
      <c r="AB112" s="239"/>
      <c r="AC112" s="239"/>
      <c r="AG112" s="239"/>
    </row>
    <row r="113" spans="27:33">
      <c r="AA113" s="239"/>
      <c r="AB113" s="239"/>
      <c r="AC113" s="239"/>
      <c r="AG113" s="239"/>
    </row>
    <row r="114" spans="27:33">
      <c r="AA114" s="239"/>
      <c r="AB114" s="239"/>
      <c r="AC114" s="239"/>
      <c r="AG114" s="239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T53"/>
  <sheetViews>
    <sheetView showGridLines="0" zoomScaleNormal="100" workbookViewId="0">
      <selection activeCell="AP9" sqref="AP9"/>
    </sheetView>
  </sheetViews>
  <sheetFormatPr defaultColWidth="8.7109375" defaultRowHeight="12.75" outlineLevelRow="1" outlineLevelCol="1"/>
  <cols>
    <col min="1" max="1" width="4.42578125" style="4" customWidth="1"/>
    <col min="2" max="2" width="58.42578125" style="4" customWidth="1"/>
    <col min="3" max="3" width="16.28515625" style="114" customWidth="1"/>
    <col min="4" max="6" width="10.7109375" style="68" hidden="1" customWidth="1" outlineLevel="1"/>
    <col min="7" max="7" width="6.5703125" style="68" hidden="1" customWidth="1" outlineLevel="1"/>
    <col min="8" max="8" width="10.7109375" style="9" hidden="1" customWidth="1" collapsed="1"/>
    <col min="9" max="12" width="10.7109375" style="4" hidden="1" customWidth="1" outlineLevel="1"/>
    <col min="13" max="13" width="10.7109375" style="9" hidden="1" customWidth="1" collapsed="1"/>
    <col min="14" max="17" width="10.7109375" style="4" hidden="1" customWidth="1" outlineLevel="1"/>
    <col min="18" max="18" width="10.7109375" style="9" hidden="1" customWidth="1" collapsed="1"/>
    <col min="19" max="22" width="10.7109375" style="4" hidden="1" customWidth="1" outlineLevel="1"/>
    <col min="23" max="23" width="10.7109375" style="9" hidden="1" customWidth="1" collapsed="1"/>
    <col min="24" max="27" width="11.28515625" style="4" hidden="1" customWidth="1" outlineLevel="1"/>
    <col min="28" max="28" width="10.7109375" style="9" hidden="1" customWidth="1" collapsed="1"/>
    <col min="29" max="29" width="10.7109375" style="294" hidden="1" customWidth="1" outlineLevel="1"/>
    <col min="30" max="30" width="9.5703125" style="4" hidden="1" customWidth="1" outlineLevel="1"/>
    <col min="31" max="31" width="8.7109375" style="4" hidden="1" customWidth="1" outlineLevel="1"/>
    <col min="32" max="32" width="8.7109375" style="292" hidden="1" customWidth="1" outlineLevel="1"/>
    <col min="33" max="33" width="10.7109375" style="294" hidden="1" customWidth="1" collapsed="1"/>
    <col min="34" max="34" width="8.7109375" style="4" hidden="1" customWidth="1" outlineLevel="1"/>
    <col min="35" max="36" width="10.5703125" style="4" hidden="1" customWidth="1" outlineLevel="1"/>
    <col min="37" max="37" width="11.85546875" style="292" hidden="1" customWidth="1" outlineLevel="1"/>
    <col min="38" max="38" width="10.85546875" style="292" bestFit="1" customWidth="1" collapsed="1"/>
    <col min="39" max="39" width="11.85546875" style="4" bestFit="1" customWidth="1"/>
    <col min="40" max="40" width="9.85546875" style="292" bestFit="1" customWidth="1"/>
    <col min="41" max="41" width="8.7109375" style="4"/>
    <col min="42" max="43" width="9.85546875" style="4" bestFit="1" customWidth="1"/>
    <col min="44" max="16384" width="8.7109375" style="4"/>
  </cols>
  <sheetData>
    <row r="1" spans="2:43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267</v>
      </c>
      <c r="AB1" s="86">
        <v>2019</v>
      </c>
      <c r="AC1" s="316" t="s">
        <v>318</v>
      </c>
      <c r="AD1" s="316" t="s">
        <v>343</v>
      </c>
      <c r="AE1" s="316" t="s">
        <v>350</v>
      </c>
      <c r="AF1" s="231" t="s">
        <v>360</v>
      </c>
      <c r="AG1" s="255">
        <v>2020</v>
      </c>
      <c r="AH1" s="316" t="s">
        <v>374</v>
      </c>
      <c r="AI1" s="316" t="s">
        <v>377</v>
      </c>
      <c r="AJ1" s="316" t="s">
        <v>383</v>
      </c>
      <c r="AK1" s="316" t="s">
        <v>386</v>
      </c>
      <c r="AL1" s="255">
        <v>2021</v>
      </c>
      <c r="AM1" s="316" t="s">
        <v>389</v>
      </c>
      <c r="AN1" s="316" t="s">
        <v>397</v>
      </c>
      <c r="AO1" s="316" t="s">
        <v>402</v>
      </c>
    </row>
    <row r="2" spans="2:43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246">
        <v>63.084531249999984</v>
      </c>
      <c r="AB2" s="165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106">
        <v>70.91</v>
      </c>
      <c r="AM2" s="314">
        <v>102.23</v>
      </c>
      <c r="AN2" s="292">
        <v>113.93</v>
      </c>
      <c r="AO2" s="297">
        <v>105.51</v>
      </c>
    </row>
    <row r="3" spans="2:43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106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228">
        <v>426.06</v>
      </c>
      <c r="AM3" s="339">
        <v>457.41</v>
      </c>
      <c r="AN3" s="292">
        <v>442.8</v>
      </c>
      <c r="AO3" s="314">
        <v>458.60336996336929</v>
      </c>
    </row>
    <row r="4" spans="2:43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84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107">
        <v>431.8</v>
      </c>
      <c r="AM4" s="315">
        <v>466.31</v>
      </c>
      <c r="AN4" s="315">
        <v>470.34</v>
      </c>
      <c r="AO4" s="315">
        <v>476.71</v>
      </c>
    </row>
    <row r="5" spans="2:43">
      <c r="AD5" s="294"/>
      <c r="AE5" s="292"/>
    </row>
    <row r="6" spans="2:43">
      <c r="AD6" s="294"/>
      <c r="AE6" s="292"/>
    </row>
    <row r="7" spans="2:43" ht="18.75">
      <c r="B7" s="21" t="s">
        <v>15</v>
      </c>
      <c r="C7" s="116"/>
      <c r="D7" s="21"/>
      <c r="E7" s="21"/>
      <c r="F7" s="21"/>
      <c r="G7" s="21"/>
      <c r="AD7" s="294"/>
      <c r="AE7" s="292"/>
    </row>
    <row r="8" spans="2:43">
      <c r="R8" s="109"/>
      <c r="W8" s="109"/>
      <c r="AB8" s="109"/>
      <c r="AC8" s="318"/>
      <c r="AD8" s="318"/>
      <c r="AE8" s="292"/>
      <c r="AG8" s="318"/>
    </row>
    <row r="9" spans="2:43">
      <c r="B9" s="48" t="s">
        <v>147</v>
      </c>
      <c r="C9" s="90"/>
      <c r="D9" s="85" t="s">
        <v>185</v>
      </c>
      <c r="E9" s="85" t="s">
        <v>186</v>
      </c>
      <c r="F9" s="85" t="s">
        <v>187</v>
      </c>
      <c r="G9" s="85" t="s">
        <v>188</v>
      </c>
      <c r="H9" s="86">
        <v>2015</v>
      </c>
      <c r="I9" s="85" t="s">
        <v>189</v>
      </c>
      <c r="J9" s="85" t="s">
        <v>190</v>
      </c>
      <c r="K9" s="85" t="s">
        <v>191</v>
      </c>
      <c r="L9" s="85" t="s">
        <v>192</v>
      </c>
      <c r="M9" s="86">
        <v>2016</v>
      </c>
      <c r="N9" s="85" t="s">
        <v>193</v>
      </c>
      <c r="O9" s="85" t="s">
        <v>194</v>
      </c>
      <c r="P9" s="85" t="s">
        <v>195</v>
      </c>
      <c r="Q9" s="85" t="s">
        <v>196</v>
      </c>
      <c r="R9" s="86">
        <v>2017</v>
      </c>
      <c r="S9" s="85" t="s">
        <v>197</v>
      </c>
      <c r="T9" s="85" t="s">
        <v>213</v>
      </c>
      <c r="U9" s="85" t="s">
        <v>214</v>
      </c>
      <c r="V9" s="85" t="s">
        <v>217</v>
      </c>
      <c r="W9" s="86">
        <v>2018</v>
      </c>
      <c r="X9" s="85" t="s">
        <v>220</v>
      </c>
      <c r="Y9" s="85" t="s">
        <v>228</v>
      </c>
      <c r="Z9" s="85" t="s">
        <v>240</v>
      </c>
      <c r="AA9" s="85" t="s">
        <v>267</v>
      </c>
      <c r="AB9" s="86">
        <v>2019</v>
      </c>
      <c r="AC9" s="316" t="s">
        <v>318</v>
      </c>
      <c r="AD9" s="316" t="s">
        <v>343</v>
      </c>
      <c r="AE9" s="316" t="s">
        <v>350</v>
      </c>
      <c r="AF9" s="316" t="s">
        <v>360</v>
      </c>
      <c r="AG9" s="86">
        <v>2020</v>
      </c>
      <c r="AH9" s="316" t="s">
        <v>374</v>
      </c>
      <c r="AI9" s="316" t="s">
        <v>377</v>
      </c>
      <c r="AJ9" s="316" t="s">
        <v>383</v>
      </c>
      <c r="AK9" s="231" t="s">
        <v>386</v>
      </c>
      <c r="AL9" s="255">
        <v>2021</v>
      </c>
      <c r="AM9" s="316" t="s">
        <v>389</v>
      </c>
      <c r="AN9" s="316" t="s">
        <v>397</v>
      </c>
      <c r="AO9" s="316" t="s">
        <v>402</v>
      </c>
    </row>
    <row r="10" spans="2:43">
      <c r="B10" s="29" t="s">
        <v>148</v>
      </c>
      <c r="C10" s="114" t="s">
        <v>146</v>
      </c>
      <c r="D10" s="69">
        <v>12.452999999999999</v>
      </c>
      <c r="E10" s="69">
        <v>11.919</v>
      </c>
      <c r="F10" s="69">
        <v>11.701000000000001</v>
      </c>
      <c r="G10" s="69">
        <v>11.468</v>
      </c>
      <c r="H10" s="70">
        <f>SUM(D10:G10)</f>
        <v>47.540999999999997</v>
      </c>
      <c r="I10" s="69">
        <v>11.068</v>
      </c>
      <c r="J10" s="69">
        <v>10.855</v>
      </c>
      <c r="K10" s="69">
        <v>10.894</v>
      </c>
      <c r="L10" s="69">
        <v>10.98</v>
      </c>
      <c r="M10" s="70">
        <f>SUM(I10:L10)</f>
        <v>43.796999999999997</v>
      </c>
      <c r="N10" s="69">
        <v>11.17</v>
      </c>
      <c r="O10" s="69">
        <v>11.561999999999999</v>
      </c>
      <c r="P10" s="69">
        <v>11.79</v>
      </c>
      <c r="Q10" s="69">
        <v>11.771000000000001</v>
      </c>
      <c r="R10" s="70">
        <f>SUM(N10:Q10)</f>
        <v>46.292999999999999</v>
      </c>
      <c r="S10" s="166">
        <v>11.137767999999999</v>
      </c>
      <c r="T10" s="166">
        <v>11.289193000000001</v>
      </c>
      <c r="U10" s="166">
        <v>11.484501</v>
      </c>
      <c r="V10" s="69">
        <v>11.397314</v>
      </c>
      <c r="W10" s="70">
        <f>SUM(S10:V10)</f>
        <v>45.308776000000002</v>
      </c>
      <c r="X10" s="166">
        <v>11.044238999999999</v>
      </c>
      <c r="Y10" s="195">
        <v>11.154</v>
      </c>
      <c r="Z10" s="195">
        <v>11.142027999999998</v>
      </c>
      <c r="AA10" s="247">
        <v>11.122733</v>
      </c>
      <c r="AB10" s="70">
        <f t="shared" ref="AB10:AB15" si="0">SUM(X10:AA10)</f>
        <v>44.462999999999994</v>
      </c>
      <c r="AC10" s="340">
        <v>10.51</v>
      </c>
      <c r="AD10" s="340">
        <v>11</v>
      </c>
      <c r="AE10" s="340">
        <v>10.231999999999999</v>
      </c>
      <c r="AF10" s="340">
        <v>10.555999999999999</v>
      </c>
      <c r="AG10" s="309">
        <f t="shared" ref="AG10:AG15" si="1">SUM(AC10:AF10)</f>
        <v>42.297999999999995</v>
      </c>
      <c r="AH10" s="340">
        <v>10.238</v>
      </c>
      <c r="AI10" s="340">
        <v>10.190000000000001</v>
      </c>
      <c r="AJ10" s="340">
        <v>10.372</v>
      </c>
      <c r="AK10" s="340">
        <v>10.423999999999996</v>
      </c>
      <c r="AL10" s="309">
        <f t="shared" ref="AL10:AL13" si="2">SUM(AH10:AK10)</f>
        <v>41.223999999999997</v>
      </c>
      <c r="AM10" s="340">
        <v>9.7579209999999996</v>
      </c>
      <c r="AN10" s="340">
        <v>10.201079</v>
      </c>
      <c r="AO10" s="195">
        <v>10.043683000000001</v>
      </c>
      <c r="AQ10" s="195"/>
    </row>
    <row r="11" spans="2:43">
      <c r="B11" s="16" t="s">
        <v>149</v>
      </c>
      <c r="C11" s="114" t="s">
        <v>146</v>
      </c>
      <c r="D11" s="69">
        <v>2.0379999999999998</v>
      </c>
      <c r="E11" s="69">
        <v>2.0049999999999999</v>
      </c>
      <c r="F11" s="69">
        <v>1.954</v>
      </c>
      <c r="G11" s="69">
        <v>1.9379999999999999</v>
      </c>
      <c r="H11" s="70">
        <f>SUM(D11:G11)</f>
        <v>7.9349999999999987</v>
      </c>
      <c r="I11" s="69">
        <v>1.877</v>
      </c>
      <c r="J11" s="69">
        <v>1.736</v>
      </c>
      <c r="K11" s="69">
        <v>1.764</v>
      </c>
      <c r="L11" s="69">
        <v>1.6675</v>
      </c>
      <c r="M11" s="70">
        <f>SUM(I11:L11)</f>
        <v>7.0444999999999993</v>
      </c>
      <c r="N11" s="69">
        <v>1.9319999999999999</v>
      </c>
      <c r="O11" s="69">
        <v>2.06</v>
      </c>
      <c r="P11" s="69">
        <v>2.1560000000000001</v>
      </c>
      <c r="Q11" s="69">
        <v>2.121</v>
      </c>
      <c r="R11" s="70">
        <f>SUM(N11:Q11)</f>
        <v>8.2690000000000001</v>
      </c>
      <c r="S11" s="166">
        <v>1.9990000000000001</v>
      </c>
      <c r="T11" s="166">
        <v>1.865</v>
      </c>
      <c r="U11" s="166">
        <v>2.089</v>
      </c>
      <c r="V11" s="69">
        <v>2.0456755000000011</v>
      </c>
      <c r="W11" s="70">
        <f>SUM(S11:V11)</f>
        <v>7.9986755000000009</v>
      </c>
      <c r="X11" s="166">
        <v>1.982675</v>
      </c>
      <c r="Y11" s="166">
        <v>2.0609999999999999</v>
      </c>
      <c r="Z11" s="166">
        <v>2.0315459999999992</v>
      </c>
      <c r="AA11" s="247">
        <v>2.0247790000000001</v>
      </c>
      <c r="AB11" s="70">
        <f t="shared" si="0"/>
        <v>8.1</v>
      </c>
      <c r="AC11" s="340">
        <v>1.85</v>
      </c>
      <c r="AD11" s="340">
        <v>1.9159999999999999</v>
      </c>
      <c r="AE11" s="340">
        <v>2.0549999999999997</v>
      </c>
      <c r="AF11" s="340">
        <v>2.1204999999999998</v>
      </c>
      <c r="AG11" s="309">
        <f t="shared" si="1"/>
        <v>7.9414999999999996</v>
      </c>
      <c r="AH11" s="340">
        <v>2.0449999999999999</v>
      </c>
      <c r="AI11" s="340">
        <v>2.1659050000000004</v>
      </c>
      <c r="AJ11" s="340">
        <v>2.2990949999999994</v>
      </c>
      <c r="AK11" s="340">
        <v>2.1959999999999997</v>
      </c>
      <c r="AL11" s="309">
        <f t="shared" si="2"/>
        <v>8.7059999999999995</v>
      </c>
      <c r="AM11" s="340">
        <v>2.3514490000000001</v>
      </c>
      <c r="AN11" s="340">
        <v>2.5125509999999998</v>
      </c>
      <c r="AO11" s="195">
        <v>2.2651120000000007</v>
      </c>
      <c r="AQ11" s="195"/>
    </row>
    <row r="12" spans="2:43">
      <c r="B12" s="16" t="s">
        <v>150</v>
      </c>
      <c r="C12" s="114" t="s">
        <v>146</v>
      </c>
      <c r="D12" s="69">
        <v>0.52</v>
      </c>
      <c r="E12" s="69">
        <v>0.49099999999999999</v>
      </c>
      <c r="F12" s="69">
        <v>0.42199999999999999</v>
      </c>
      <c r="G12" s="69">
        <v>0.47599999999999998</v>
      </c>
      <c r="H12" s="70">
        <f>SUM(D12:G12)</f>
        <v>1.909</v>
      </c>
      <c r="I12" s="69">
        <v>0.59699999999999998</v>
      </c>
      <c r="J12" s="69">
        <v>0.52700000000000002</v>
      </c>
      <c r="K12" s="69">
        <v>0.56699999999999995</v>
      </c>
      <c r="L12" s="69">
        <v>0.66520000000000001</v>
      </c>
      <c r="M12" s="70">
        <f>SUM(I12:L12)</f>
        <v>2.3562000000000003</v>
      </c>
      <c r="N12" s="69">
        <v>0.51300000000000001</v>
      </c>
      <c r="O12" s="69">
        <v>0.51</v>
      </c>
      <c r="P12" s="69">
        <v>0.41399999999999998</v>
      </c>
      <c r="Q12" s="69">
        <v>0.43</v>
      </c>
      <c r="R12" s="70">
        <f>SUM(N12:Q12)</f>
        <v>1.867</v>
      </c>
      <c r="S12" s="166">
        <v>0.47247317999999999</v>
      </c>
      <c r="T12" s="166">
        <v>0.60649964999999995</v>
      </c>
      <c r="U12" s="166">
        <v>0.46600000000000003</v>
      </c>
      <c r="V12" s="69">
        <v>0.43316595000000002</v>
      </c>
      <c r="W12" s="70">
        <f>SUM(S12:V12)</f>
        <v>1.9781387799999999</v>
      </c>
      <c r="X12" s="166">
        <v>0.42019410000000001</v>
      </c>
      <c r="Y12" s="166">
        <v>0.46899999999999997</v>
      </c>
      <c r="Z12" s="166">
        <v>0.37739702000000014</v>
      </c>
      <c r="AA12" s="247">
        <v>0.38140887999999995</v>
      </c>
      <c r="AB12" s="70">
        <f t="shared" si="0"/>
        <v>1.6480000000000001</v>
      </c>
      <c r="AC12" s="340">
        <v>0.28399999999999997</v>
      </c>
      <c r="AD12" s="340">
        <v>0.40200000000000002</v>
      </c>
      <c r="AE12" s="340">
        <v>0.51300999999999986</v>
      </c>
      <c r="AF12" s="340">
        <v>0.49470000000000014</v>
      </c>
      <c r="AG12" s="309">
        <f t="shared" si="1"/>
        <v>1.69371</v>
      </c>
      <c r="AH12" s="340">
        <v>0.48099999999999998</v>
      </c>
      <c r="AI12" s="340">
        <v>0.49785983</v>
      </c>
      <c r="AJ12" s="340">
        <v>0.57114016999999995</v>
      </c>
      <c r="AK12" s="340">
        <v>0.62900000000000011</v>
      </c>
      <c r="AL12" s="309">
        <f t="shared" si="2"/>
        <v>2.1789999999999998</v>
      </c>
      <c r="AM12" s="340">
        <v>0.65688000000000002</v>
      </c>
      <c r="AN12" s="340">
        <v>0.68011999999999995</v>
      </c>
      <c r="AO12" s="195">
        <v>0.72964035999999999</v>
      </c>
      <c r="AQ12" s="195"/>
    </row>
    <row r="13" spans="2:43" s="16" customFormat="1">
      <c r="B13" s="16" t="s">
        <v>207</v>
      </c>
      <c r="C13" s="89" t="s">
        <v>146</v>
      </c>
      <c r="D13" s="121">
        <v>2.2782543424999999</v>
      </c>
      <c r="E13" s="121">
        <v>2.1724150250000003</v>
      </c>
      <c r="F13" s="121">
        <v>2.0860991750000002</v>
      </c>
      <c r="G13" s="121">
        <v>2.3358061275000002</v>
      </c>
      <c r="H13" s="70">
        <f>SUM(D13:G13)</f>
        <v>8.8725746700000006</v>
      </c>
      <c r="I13" s="121">
        <v>2.4759466474999994</v>
      </c>
      <c r="J13" s="121">
        <v>2.0541387799999997</v>
      </c>
      <c r="K13" s="121">
        <v>1.9798618725000001</v>
      </c>
      <c r="L13" s="121">
        <v>2.6819279549999999</v>
      </c>
      <c r="M13" s="70">
        <f>SUM(I13:L13)</f>
        <v>9.1918752549999994</v>
      </c>
      <c r="N13" s="121">
        <v>2.7004216000000003</v>
      </c>
      <c r="O13" s="121">
        <v>2.9598945400000001</v>
      </c>
      <c r="P13" s="121">
        <v>2.6928598849999998</v>
      </c>
      <c r="Q13" s="121">
        <v>3.0817287874999995</v>
      </c>
      <c r="R13" s="70">
        <f>SUM(N13:Q13)</f>
        <v>11.434904812499999</v>
      </c>
      <c r="S13" s="167">
        <v>3.1015981575000002</v>
      </c>
      <c r="T13" s="167">
        <v>3.1901687025000007</v>
      </c>
      <c r="U13" s="167">
        <v>3.0171195124999999</v>
      </c>
      <c r="V13" s="121">
        <v>3.3660500600000001</v>
      </c>
      <c r="W13" s="70">
        <f>SUM(S13:V13)</f>
        <v>12.674936432500001</v>
      </c>
      <c r="X13" s="167">
        <v>3.3570000000000002</v>
      </c>
      <c r="Y13" s="167">
        <v>2.972</v>
      </c>
      <c r="Z13" s="167">
        <v>3.3119999999999998</v>
      </c>
      <c r="AA13" s="248">
        <v>3.484</v>
      </c>
      <c r="AB13" s="70">
        <f t="shared" si="0"/>
        <v>13.125</v>
      </c>
      <c r="AC13" s="340">
        <v>3.5139999999999998</v>
      </c>
      <c r="AD13" s="340">
        <v>2.9590000000000001</v>
      </c>
      <c r="AE13" s="340">
        <v>2.7804625000000001</v>
      </c>
      <c r="AF13" s="340">
        <v>2.9946400000000022</v>
      </c>
      <c r="AG13" s="309">
        <f t="shared" si="1"/>
        <v>12.248102500000002</v>
      </c>
      <c r="AH13" s="340">
        <v>3.0670000000000002</v>
      </c>
      <c r="AI13" s="340">
        <v>3.1693633224999997</v>
      </c>
      <c r="AJ13" s="340">
        <v>2.8736366774999995</v>
      </c>
      <c r="AK13" s="340">
        <v>3.4910000000000014</v>
      </c>
      <c r="AL13" s="309">
        <f t="shared" si="2"/>
        <v>12.601000000000001</v>
      </c>
      <c r="AM13" s="340">
        <v>3.274</v>
      </c>
      <c r="AN13" s="340">
        <v>3.0510000000000002</v>
      </c>
      <c r="AO13" s="195">
        <v>2.66983367</v>
      </c>
      <c r="AQ13" s="195"/>
    </row>
    <row r="14" spans="2:43">
      <c r="B14" s="28"/>
      <c r="C14" s="115" t="s">
        <v>146</v>
      </c>
      <c r="D14" s="71">
        <f>SUM(D10:D13)</f>
        <v>17.289254342499998</v>
      </c>
      <c r="E14" s="71">
        <f t="shared" ref="E14:Z14" si="3">SUM(E10:E13)</f>
        <v>16.587415024999999</v>
      </c>
      <c r="F14" s="71">
        <f t="shared" si="3"/>
        <v>16.163099175000003</v>
      </c>
      <c r="G14" s="71">
        <f t="shared" si="3"/>
        <v>16.217806127500001</v>
      </c>
      <c r="H14" s="118">
        <f t="shared" si="3"/>
        <v>66.257574669999997</v>
      </c>
      <c r="I14" s="71">
        <f t="shared" si="3"/>
        <v>16.017946647500001</v>
      </c>
      <c r="J14" s="71">
        <f t="shared" si="3"/>
        <v>15.172138780000001</v>
      </c>
      <c r="K14" s="71">
        <f t="shared" si="3"/>
        <v>15.2048618725</v>
      </c>
      <c r="L14" s="71">
        <f t="shared" si="3"/>
        <v>15.994627955000002</v>
      </c>
      <c r="M14" s="118">
        <f t="shared" si="3"/>
        <v>62.389575254999997</v>
      </c>
      <c r="N14" s="71">
        <f t="shared" si="3"/>
        <v>16.315421600000001</v>
      </c>
      <c r="O14" s="71">
        <f t="shared" si="3"/>
        <v>17.091894539999998</v>
      </c>
      <c r="P14" s="71">
        <f t="shared" si="3"/>
        <v>17.052859885</v>
      </c>
      <c r="Q14" s="71">
        <f t="shared" si="3"/>
        <v>17.4037287875</v>
      </c>
      <c r="R14" s="118">
        <f t="shared" si="3"/>
        <v>67.863904812499996</v>
      </c>
      <c r="S14" s="71">
        <f t="shared" si="3"/>
        <v>16.710839337500001</v>
      </c>
      <c r="T14" s="71">
        <f t="shared" si="3"/>
        <v>16.950861352500002</v>
      </c>
      <c r="U14" s="71">
        <f t="shared" si="3"/>
        <v>17.0566205125</v>
      </c>
      <c r="V14" s="71">
        <f t="shared" si="3"/>
        <v>17.242205510000002</v>
      </c>
      <c r="W14" s="118">
        <f t="shared" si="3"/>
        <v>67.960526712499998</v>
      </c>
      <c r="X14" s="71">
        <f t="shared" si="3"/>
        <v>16.804108100000001</v>
      </c>
      <c r="Y14" s="71">
        <f t="shared" si="3"/>
        <v>16.655999999999999</v>
      </c>
      <c r="Z14" s="71">
        <f t="shared" si="3"/>
        <v>16.862971019999996</v>
      </c>
      <c r="AA14" s="249">
        <v>17.012920880000003</v>
      </c>
      <c r="AB14" s="118">
        <f t="shared" si="0"/>
        <v>67.335999999999999</v>
      </c>
      <c r="AC14" s="341">
        <f>SUM(AC10:AC13)</f>
        <v>16.158000000000001</v>
      </c>
      <c r="AD14" s="341">
        <f>SUM(AD10:AD13)</f>
        <v>16.277000000000001</v>
      </c>
      <c r="AE14" s="341">
        <f t="shared" ref="AE14:AF14" si="4">SUM(AE10:AE13)</f>
        <v>15.580472499999999</v>
      </c>
      <c r="AF14" s="341">
        <f t="shared" si="4"/>
        <v>16.165840000000003</v>
      </c>
      <c r="AG14" s="118">
        <f t="shared" si="1"/>
        <v>64.181312500000004</v>
      </c>
      <c r="AH14" s="341">
        <f>SUM(AH10:AH13)</f>
        <v>15.831</v>
      </c>
      <c r="AI14" s="341">
        <f>SUM(AI10:AI13)</f>
        <v>16.0231281525</v>
      </c>
      <c r="AJ14" s="341">
        <f>SUM(AJ10:AJ13)</f>
        <v>16.115871847499999</v>
      </c>
      <c r="AK14" s="341">
        <f t="shared" ref="AK14" si="5">SUM(AK10:AK13)</f>
        <v>16.739999999999995</v>
      </c>
      <c r="AL14" s="422">
        <f>SUM(AL10:AL13)</f>
        <v>64.709999999999994</v>
      </c>
      <c r="AM14" s="341">
        <f>SUM(AM10:AM13)</f>
        <v>16.04025</v>
      </c>
      <c r="AN14" s="341">
        <f>SUM(AN10:AN13)</f>
        <v>16.444749999999999</v>
      </c>
      <c r="AO14" s="341">
        <f>SUM(AO10:AO13)</f>
        <v>15.70826903</v>
      </c>
      <c r="AQ14" s="195"/>
    </row>
    <row r="15" spans="2:43">
      <c r="B15" s="29" t="s">
        <v>151</v>
      </c>
      <c r="C15" s="168" t="s">
        <v>146</v>
      </c>
      <c r="D15" s="169">
        <v>1.1060000000000001</v>
      </c>
      <c r="E15" s="169">
        <v>0.79700000000000004</v>
      </c>
      <c r="F15" s="169">
        <v>0.81200000000000006</v>
      </c>
      <c r="G15" s="169">
        <v>0.90100000000000002</v>
      </c>
      <c r="H15" s="170">
        <f>SUM(D15:G15)</f>
        <v>3.6159999999999997</v>
      </c>
      <c r="I15" s="169">
        <v>0.80800000000000005</v>
      </c>
      <c r="J15" s="169">
        <v>0.81100000000000005</v>
      </c>
      <c r="K15" s="169">
        <v>0.9</v>
      </c>
      <c r="L15" s="169">
        <v>0.85799999999999998</v>
      </c>
      <c r="M15" s="170">
        <f>SUM(I15:L15)</f>
        <v>3.3770000000000002</v>
      </c>
      <c r="N15" s="169">
        <v>0.64900000000000002</v>
      </c>
      <c r="O15" s="169">
        <v>0.497</v>
      </c>
      <c r="P15" s="169">
        <v>0.45300000000000001</v>
      </c>
      <c r="Q15" s="169">
        <v>0.51</v>
      </c>
      <c r="R15" s="170">
        <f>SUM(N15:Q15)</f>
        <v>2.109</v>
      </c>
      <c r="S15" s="171">
        <v>0.30099999999999999</v>
      </c>
      <c r="T15" s="171">
        <v>0.32100000000000001</v>
      </c>
      <c r="U15" s="171">
        <v>0.23899999999999999</v>
      </c>
      <c r="V15" s="169">
        <v>0.16900000000000001</v>
      </c>
      <c r="W15" s="170">
        <f>SUM(S15:V15)</f>
        <v>1.03</v>
      </c>
      <c r="X15" s="171">
        <v>0.21295</v>
      </c>
      <c r="Y15" s="167">
        <v>0.27600000000000002</v>
      </c>
      <c r="Z15" s="167">
        <v>0.15472500700000005</v>
      </c>
      <c r="AA15" s="248">
        <v>0.20332499300000001</v>
      </c>
      <c r="AB15" s="170">
        <f t="shared" si="0"/>
        <v>0.84699999999999998</v>
      </c>
      <c r="AC15" s="350">
        <v>0.186</v>
      </c>
      <c r="AD15" s="340">
        <v>0.223</v>
      </c>
      <c r="AE15" s="340">
        <v>0.39100000000000013</v>
      </c>
      <c r="AF15" s="340">
        <v>0.25099999999999978</v>
      </c>
      <c r="AG15" s="170">
        <f t="shared" si="1"/>
        <v>1.0509999999999999</v>
      </c>
      <c r="AH15" s="340">
        <v>0.39300000000000002</v>
      </c>
      <c r="AI15" s="340">
        <v>0.33346142199999995</v>
      </c>
      <c r="AJ15" s="340">
        <v>0.26853857800000003</v>
      </c>
      <c r="AK15" s="340">
        <v>0.32900000000000007</v>
      </c>
      <c r="AL15" s="170">
        <f>SUM(AH15:AK15)</f>
        <v>1.3240000000000001</v>
      </c>
      <c r="AM15" s="340">
        <v>0.47799999999999998</v>
      </c>
      <c r="AN15" s="340">
        <v>0.57499999999999996</v>
      </c>
      <c r="AO15" s="195">
        <v>0.52367940000000002</v>
      </c>
      <c r="AQ15" s="195"/>
    </row>
    <row r="16" spans="2:43">
      <c r="H16" s="70"/>
      <c r="I16" s="69"/>
      <c r="J16" s="69"/>
      <c r="K16" s="69"/>
      <c r="L16" s="69"/>
      <c r="M16" s="70"/>
      <c r="N16" s="69"/>
      <c r="O16" s="69"/>
      <c r="P16" s="69"/>
      <c r="Q16" s="69"/>
      <c r="R16" s="70"/>
      <c r="V16" s="69"/>
      <c r="W16" s="70"/>
      <c r="AA16" s="195"/>
      <c r="AB16" s="70"/>
      <c r="AC16" s="309"/>
      <c r="AD16" s="309"/>
      <c r="AE16" s="367"/>
      <c r="AF16" s="367"/>
      <c r="AG16" s="309"/>
      <c r="AH16" s="292"/>
      <c r="AI16" s="292"/>
      <c r="AM16" s="366"/>
    </row>
    <row r="17" spans="2:46">
      <c r="H17" s="70"/>
      <c r="I17" s="69"/>
      <c r="J17" s="69"/>
      <c r="K17" s="69"/>
      <c r="L17" s="69"/>
      <c r="M17" s="70"/>
      <c r="N17" s="69"/>
      <c r="O17" s="69"/>
      <c r="P17" s="69"/>
      <c r="Q17" s="69"/>
      <c r="R17" s="70"/>
      <c r="V17" s="69"/>
      <c r="W17" s="70"/>
      <c r="AA17" s="195"/>
      <c r="AB17" s="70"/>
      <c r="AC17" s="309"/>
      <c r="AD17" s="309"/>
      <c r="AE17" s="367"/>
      <c r="AF17" s="367"/>
      <c r="AG17" s="309"/>
      <c r="AH17" s="292"/>
      <c r="AI17" s="292"/>
      <c r="AM17" s="366"/>
    </row>
    <row r="18" spans="2:46">
      <c r="B18" s="48" t="s">
        <v>147</v>
      </c>
      <c r="C18" s="90"/>
      <c r="D18" s="85" t="s">
        <v>185</v>
      </c>
      <c r="E18" s="85" t="s">
        <v>186</v>
      </c>
      <c r="F18" s="85" t="s">
        <v>187</v>
      </c>
      <c r="G18" s="85" t="s">
        <v>188</v>
      </c>
      <c r="H18" s="86">
        <v>2015</v>
      </c>
      <c r="I18" s="85" t="s">
        <v>189</v>
      </c>
      <c r="J18" s="85" t="s">
        <v>190</v>
      </c>
      <c r="K18" s="85" t="s">
        <v>191</v>
      </c>
      <c r="L18" s="85" t="s">
        <v>192</v>
      </c>
      <c r="M18" s="86">
        <v>2016</v>
      </c>
      <c r="N18" s="85" t="s">
        <v>193</v>
      </c>
      <c r="O18" s="85" t="s">
        <v>194</v>
      </c>
      <c r="P18" s="85" t="s">
        <v>195</v>
      </c>
      <c r="Q18" s="85" t="s">
        <v>196</v>
      </c>
      <c r="R18" s="86">
        <v>2017</v>
      </c>
      <c r="S18" s="85" t="s">
        <v>197</v>
      </c>
      <c r="T18" s="85" t="s">
        <v>213</v>
      </c>
      <c r="U18" s="85" t="s">
        <v>214</v>
      </c>
      <c r="V18" s="85" t="s">
        <v>217</v>
      </c>
      <c r="W18" s="86">
        <v>2018</v>
      </c>
      <c r="X18" s="85" t="s">
        <v>220</v>
      </c>
      <c r="Y18" s="85" t="s">
        <v>228</v>
      </c>
      <c r="Z18" s="85" t="s">
        <v>240</v>
      </c>
      <c r="AA18" s="250" t="s">
        <v>267</v>
      </c>
      <c r="AB18" s="86">
        <v>2019</v>
      </c>
      <c r="AC18" s="316" t="s">
        <v>318</v>
      </c>
      <c r="AD18" s="316" t="s">
        <v>343</v>
      </c>
      <c r="AE18" s="316" t="s">
        <v>350</v>
      </c>
      <c r="AF18" s="316" t="s">
        <v>360</v>
      </c>
      <c r="AG18" s="86">
        <v>2020</v>
      </c>
      <c r="AH18" s="316" t="s">
        <v>374</v>
      </c>
      <c r="AI18" s="316" t="s">
        <v>377</v>
      </c>
      <c r="AJ18" s="316" t="s">
        <v>383</v>
      </c>
      <c r="AK18" s="231" t="s">
        <v>386</v>
      </c>
      <c r="AL18" s="255">
        <v>2021</v>
      </c>
      <c r="AM18" s="316" t="s">
        <v>389</v>
      </c>
      <c r="AN18" s="316" t="s">
        <v>397</v>
      </c>
      <c r="AO18" s="316" t="s">
        <v>402</v>
      </c>
    </row>
    <row r="19" spans="2:46">
      <c r="B19" s="29" t="s">
        <v>148</v>
      </c>
      <c r="C19" s="114" t="s">
        <v>208</v>
      </c>
      <c r="D19" s="69">
        <v>94.642799999999994</v>
      </c>
      <c r="E19" s="69">
        <v>90.584400000000002</v>
      </c>
      <c r="F19" s="69">
        <v>88.927599999999998</v>
      </c>
      <c r="G19" s="69">
        <v>87.15679999999999</v>
      </c>
      <c r="H19" s="70">
        <f>SUM(D19:G19)</f>
        <v>361.31159999999994</v>
      </c>
      <c r="I19" s="69">
        <v>84.116799999999998</v>
      </c>
      <c r="J19" s="69">
        <v>82.498000000000005</v>
      </c>
      <c r="K19" s="69">
        <v>82.794399999999996</v>
      </c>
      <c r="L19" s="69">
        <v>83.447999999999993</v>
      </c>
      <c r="M19" s="70">
        <f>SUM(I19:L19)</f>
        <v>332.85719999999998</v>
      </c>
      <c r="N19" s="69">
        <v>84.891999999999996</v>
      </c>
      <c r="O19" s="69">
        <v>87.871199999999988</v>
      </c>
      <c r="P19" s="69">
        <v>89.603999999999985</v>
      </c>
      <c r="Q19" s="69">
        <v>89.459600000000009</v>
      </c>
      <c r="R19" s="70">
        <f>SUM(N19:Q19)</f>
        <v>351.82679999999999</v>
      </c>
      <c r="S19" s="158">
        <v>84.647036799999995</v>
      </c>
      <c r="T19" s="158">
        <v>85.797866800000008</v>
      </c>
      <c r="U19" s="158">
        <v>87.282207599999992</v>
      </c>
      <c r="V19" s="158">
        <v>86.619586399999989</v>
      </c>
      <c r="W19" s="70">
        <f>SUM(S19:V19)</f>
        <v>344.34669759999997</v>
      </c>
      <c r="X19" s="158">
        <v>83.936216399999992</v>
      </c>
      <c r="Y19" s="158">
        <v>84.770399999999995</v>
      </c>
      <c r="Z19" s="158">
        <v>84.67941279999998</v>
      </c>
      <c r="AA19" s="172">
        <v>84.532770799999994</v>
      </c>
      <c r="AB19" s="70">
        <f t="shared" ref="AB19:AB24" si="6">SUM(X19:AA19)</f>
        <v>337.91879999999992</v>
      </c>
      <c r="AC19" s="340">
        <v>79.875999999999991</v>
      </c>
      <c r="AD19" s="340">
        <v>83.6</v>
      </c>
      <c r="AE19" s="340">
        <v>77.763199999999998</v>
      </c>
      <c r="AF19" s="340">
        <v>80.2256</v>
      </c>
      <c r="AG19" s="309">
        <f t="shared" ref="AG19:AG24" si="7">SUM(AC19:AF19)</f>
        <v>321.46479999999997</v>
      </c>
      <c r="AH19" s="340">
        <v>77.808799999999991</v>
      </c>
      <c r="AI19" s="340">
        <v>77.444000000000003</v>
      </c>
      <c r="AJ19" s="340">
        <v>78.827199999999991</v>
      </c>
      <c r="AK19" s="247">
        <v>79.222399999999965</v>
      </c>
      <c r="AL19" s="424">
        <f t="shared" ref="AL19:AL24" si="8">SUM(AH19:AK19)</f>
        <v>313.30239999999992</v>
      </c>
      <c r="AM19" s="195">
        <v>74.160199599999999</v>
      </c>
      <c r="AN19" s="195">
        <v>77.53980039999999</v>
      </c>
      <c r="AO19" s="195">
        <v>76.331990800000014</v>
      </c>
      <c r="AP19" s="292"/>
      <c r="AQ19" s="292"/>
      <c r="AR19" s="292"/>
      <c r="AS19" s="292"/>
      <c r="AT19" s="292"/>
    </row>
    <row r="20" spans="2:46">
      <c r="B20" s="16" t="s">
        <v>149</v>
      </c>
      <c r="C20" s="114" t="s">
        <v>208</v>
      </c>
      <c r="D20" s="69">
        <v>15.488799999999998</v>
      </c>
      <c r="E20" s="69">
        <v>15.237999999999998</v>
      </c>
      <c r="F20" s="69">
        <v>14.8504</v>
      </c>
      <c r="G20" s="69">
        <v>14.7288</v>
      </c>
      <c r="H20" s="70">
        <f>SUM(D20:G20)</f>
        <v>60.305999999999997</v>
      </c>
      <c r="I20" s="69">
        <v>14.2652</v>
      </c>
      <c r="J20" s="69">
        <v>13.1936</v>
      </c>
      <c r="K20" s="69">
        <v>13.4064</v>
      </c>
      <c r="L20" s="69">
        <v>12.673</v>
      </c>
      <c r="M20" s="70">
        <f>SUM(I20:L20)</f>
        <v>53.538200000000003</v>
      </c>
      <c r="N20" s="69">
        <v>14.683199999999999</v>
      </c>
      <c r="O20" s="69">
        <v>15.655999999999999</v>
      </c>
      <c r="P20" s="69">
        <v>16.3856</v>
      </c>
      <c r="Q20" s="69">
        <v>16.119599999999998</v>
      </c>
      <c r="R20" s="70">
        <f>SUM(N20:Q20)</f>
        <v>62.8444</v>
      </c>
      <c r="S20" s="158">
        <v>15.192399999999999</v>
      </c>
      <c r="T20" s="158">
        <v>14.173999999999999</v>
      </c>
      <c r="U20" s="158">
        <v>15.876399999999999</v>
      </c>
      <c r="V20" s="158">
        <v>15.547133800000008</v>
      </c>
      <c r="W20" s="70">
        <f>SUM(S20:V20)</f>
        <v>60.7899338</v>
      </c>
      <c r="X20" s="158">
        <v>15.06833</v>
      </c>
      <c r="Y20" s="158">
        <v>15.663599999999999</v>
      </c>
      <c r="Z20" s="158">
        <v>15.439749599999994</v>
      </c>
      <c r="AA20" s="172">
        <v>15.3883204</v>
      </c>
      <c r="AB20" s="70">
        <f t="shared" si="6"/>
        <v>61.559999999999988</v>
      </c>
      <c r="AC20" s="340">
        <v>14.06</v>
      </c>
      <c r="AD20" s="340">
        <v>14.561599999999999</v>
      </c>
      <c r="AE20" s="340">
        <v>15.617999999999997</v>
      </c>
      <c r="AF20" s="340">
        <v>16.115799999999997</v>
      </c>
      <c r="AG20" s="309">
        <f t="shared" si="7"/>
        <v>60.355399999999989</v>
      </c>
      <c r="AH20" s="340">
        <v>15.541999999999998</v>
      </c>
      <c r="AI20" s="340">
        <v>16.460878000000001</v>
      </c>
      <c r="AJ20" s="340">
        <v>17.473121999999996</v>
      </c>
      <c r="AK20" s="247">
        <v>16.689599999999999</v>
      </c>
      <c r="AL20" s="424">
        <f t="shared" si="8"/>
        <v>66.165599999999984</v>
      </c>
      <c r="AM20" s="195">
        <v>17.871012400000001</v>
      </c>
      <c r="AN20" s="195">
        <v>19.0919876</v>
      </c>
      <c r="AO20" s="195">
        <v>17.214851200000005</v>
      </c>
      <c r="AP20" s="292"/>
      <c r="AQ20" s="292"/>
      <c r="AR20" s="292"/>
      <c r="AS20" s="292"/>
      <c r="AT20" s="292"/>
    </row>
    <row r="21" spans="2:46">
      <c r="B21" s="16" t="s">
        <v>150</v>
      </c>
      <c r="C21" s="114" t="s">
        <v>208</v>
      </c>
      <c r="D21" s="69">
        <v>3.952</v>
      </c>
      <c r="E21" s="69">
        <v>3.7315999999999998</v>
      </c>
      <c r="F21" s="69">
        <v>3.2071999999999998</v>
      </c>
      <c r="G21" s="69">
        <v>3.6175999999999995</v>
      </c>
      <c r="H21" s="70">
        <f>SUM(D21:G21)</f>
        <v>14.5084</v>
      </c>
      <c r="I21" s="69">
        <v>4.5371999999999995</v>
      </c>
      <c r="J21" s="69">
        <v>4.0052000000000003</v>
      </c>
      <c r="K21" s="69">
        <v>4.3091999999999997</v>
      </c>
      <c r="L21" s="69">
        <v>5.0555199999999996</v>
      </c>
      <c r="M21" s="70">
        <f>SUM(I21:L21)</f>
        <v>17.907119999999999</v>
      </c>
      <c r="N21" s="69">
        <v>3.8988</v>
      </c>
      <c r="O21" s="69">
        <v>3.8759999999999999</v>
      </c>
      <c r="P21" s="69">
        <v>3.1463999999999999</v>
      </c>
      <c r="Q21" s="69">
        <v>3.2679999999999998</v>
      </c>
      <c r="R21" s="70">
        <f>SUM(N21:Q21)</f>
        <v>14.1892</v>
      </c>
      <c r="S21" s="158">
        <v>3.5907961679999998</v>
      </c>
      <c r="T21" s="158">
        <v>4.6093973399999992</v>
      </c>
      <c r="U21" s="158">
        <v>3.5415999999999999</v>
      </c>
      <c r="V21" s="158">
        <v>3.2920612199999999</v>
      </c>
      <c r="W21" s="70">
        <f>SUM(S21:V21)</f>
        <v>15.033854727999998</v>
      </c>
      <c r="X21" s="158">
        <v>3.1934751599999998</v>
      </c>
      <c r="Y21" s="158">
        <v>3.5643999999999996</v>
      </c>
      <c r="Z21" s="158">
        <v>2.8682173520000007</v>
      </c>
      <c r="AA21" s="172">
        <v>2.8987074879999994</v>
      </c>
      <c r="AB21" s="70">
        <f t="shared" si="6"/>
        <v>12.524799999999999</v>
      </c>
      <c r="AC21" s="340">
        <v>2.1583999999999999</v>
      </c>
      <c r="AD21" s="340">
        <v>3.0552000000000001</v>
      </c>
      <c r="AE21" s="340">
        <v>3.8988759999999987</v>
      </c>
      <c r="AF21" s="340">
        <v>3.7597200000000011</v>
      </c>
      <c r="AG21" s="309">
        <f t="shared" si="7"/>
        <v>12.872195999999999</v>
      </c>
      <c r="AH21" s="340">
        <v>3.6555999999999997</v>
      </c>
      <c r="AI21" s="340">
        <v>3.7837347079999999</v>
      </c>
      <c r="AJ21" s="340">
        <v>4.3406652919999997</v>
      </c>
      <c r="AK21" s="247">
        <v>4.7804000000000002</v>
      </c>
      <c r="AL21" s="424">
        <f t="shared" si="8"/>
        <v>16.560400000000001</v>
      </c>
      <c r="AM21" s="195">
        <v>4.9922880000000003</v>
      </c>
      <c r="AN21" s="195">
        <v>5.170712</v>
      </c>
      <c r="AO21" s="195">
        <v>5.5452667359999994</v>
      </c>
      <c r="AP21" s="292"/>
      <c r="AQ21" s="292"/>
      <c r="AR21" s="292"/>
      <c r="AS21" s="292"/>
      <c r="AT21" s="292"/>
    </row>
    <row r="22" spans="2:46" s="16" customFormat="1">
      <c r="B22" s="16" t="s">
        <v>207</v>
      </c>
      <c r="C22" s="89" t="s">
        <v>208</v>
      </c>
      <c r="D22" s="121">
        <v>17.314733002999997</v>
      </c>
      <c r="E22" s="121">
        <v>16.510354190000001</v>
      </c>
      <c r="F22" s="121">
        <v>15.854353730000001</v>
      </c>
      <c r="G22" s="121">
        <v>17.752126569000001</v>
      </c>
      <c r="H22" s="122">
        <f>SUM(D22:G22)</f>
        <v>67.431567491999999</v>
      </c>
      <c r="I22" s="121">
        <v>18.817194520999994</v>
      </c>
      <c r="J22" s="121">
        <v>15.611454727999996</v>
      </c>
      <c r="K22" s="121">
        <v>15.046950231</v>
      </c>
      <c r="L22" s="121">
        <v>20.382652457999999</v>
      </c>
      <c r="M22" s="122">
        <f>SUM(I22:L22)</f>
        <v>69.858251937999981</v>
      </c>
      <c r="N22" s="121">
        <v>20.523204160000002</v>
      </c>
      <c r="O22" s="121">
        <v>22.495198504000001</v>
      </c>
      <c r="P22" s="121">
        <v>20.465735125999998</v>
      </c>
      <c r="Q22" s="121">
        <v>23.421138784999993</v>
      </c>
      <c r="R22" s="70">
        <f>SUM(N22:Q22)</f>
        <v>86.905276575000002</v>
      </c>
      <c r="S22" s="158">
        <v>23.572145997</v>
      </c>
      <c r="T22" s="158">
        <v>24.245282139000004</v>
      </c>
      <c r="U22" s="158">
        <v>22.930108294999997</v>
      </c>
      <c r="V22" s="158">
        <v>25.581980456</v>
      </c>
      <c r="W22" s="70">
        <f>SUM(S22:V22)</f>
        <v>96.329516886999997</v>
      </c>
      <c r="X22" s="158">
        <v>25.513200000000001</v>
      </c>
      <c r="Y22" s="158">
        <v>22.587199999999999</v>
      </c>
      <c r="Z22" s="158">
        <v>25.171199999999999</v>
      </c>
      <c r="AA22" s="172">
        <v>26.478399999999997</v>
      </c>
      <c r="AB22" s="70">
        <f t="shared" si="6"/>
        <v>99.75</v>
      </c>
      <c r="AC22" s="340">
        <v>26.706399999999999</v>
      </c>
      <c r="AD22" s="340">
        <v>22.488399999999999</v>
      </c>
      <c r="AE22" s="340">
        <v>21.131515</v>
      </c>
      <c r="AF22" s="340">
        <v>22.759264000000016</v>
      </c>
      <c r="AG22" s="309">
        <f t="shared" si="7"/>
        <v>93.08557900000001</v>
      </c>
      <c r="AH22" s="340">
        <v>23.309200000000001</v>
      </c>
      <c r="AI22" s="340">
        <v>24.087161250999998</v>
      </c>
      <c r="AJ22" s="340">
        <v>21.839638748999995</v>
      </c>
      <c r="AK22" s="247">
        <v>26.531600000000008</v>
      </c>
      <c r="AL22" s="424">
        <f t="shared" si="8"/>
        <v>95.767600000000002</v>
      </c>
      <c r="AM22" s="195">
        <v>24.882400000000001</v>
      </c>
      <c r="AN22" s="195">
        <v>23.1876</v>
      </c>
      <c r="AO22" s="195">
        <v>20.290735892000001</v>
      </c>
      <c r="AP22" s="292"/>
      <c r="AQ22" s="292"/>
      <c r="AR22" s="292"/>
      <c r="AS22" s="292"/>
      <c r="AT22" s="292"/>
    </row>
    <row r="23" spans="2:46">
      <c r="B23" s="28"/>
      <c r="C23" s="117" t="s">
        <v>208</v>
      </c>
      <c r="D23" s="129">
        <f>SUM(D19:D22)</f>
        <v>131.39833300299998</v>
      </c>
      <c r="E23" s="129">
        <f t="shared" ref="E23:Z23" si="9">SUM(E19:E22)</f>
        <v>126.06435419</v>
      </c>
      <c r="F23" s="129">
        <f t="shared" si="9"/>
        <v>122.83955372999999</v>
      </c>
      <c r="G23" s="129">
        <f t="shared" si="9"/>
        <v>123.25532656899998</v>
      </c>
      <c r="H23" s="130">
        <f t="shared" si="9"/>
        <v>503.55756749199992</v>
      </c>
      <c r="I23" s="129">
        <f t="shared" si="9"/>
        <v>121.73639452099999</v>
      </c>
      <c r="J23" s="129">
        <f t="shared" si="9"/>
        <v>115.30825472800001</v>
      </c>
      <c r="K23" s="129">
        <f t="shared" si="9"/>
        <v>115.556950231</v>
      </c>
      <c r="L23" s="129">
        <f t="shared" si="9"/>
        <v>121.55917245799999</v>
      </c>
      <c r="M23" s="130">
        <f t="shared" si="9"/>
        <v>474.16077193799998</v>
      </c>
      <c r="N23" s="129">
        <f t="shared" si="9"/>
        <v>123.99720416</v>
      </c>
      <c r="O23" s="129">
        <f t="shared" si="9"/>
        <v>129.898398504</v>
      </c>
      <c r="P23" s="129">
        <f t="shared" si="9"/>
        <v>129.60173512599999</v>
      </c>
      <c r="Q23" s="129">
        <f t="shared" si="9"/>
        <v>132.268338785</v>
      </c>
      <c r="R23" s="130">
        <f t="shared" si="9"/>
        <v>515.76567657500004</v>
      </c>
      <c r="S23" s="129">
        <f t="shared" si="9"/>
        <v>127.00237896499999</v>
      </c>
      <c r="T23" s="129">
        <f t="shared" si="9"/>
        <v>128.82654627900001</v>
      </c>
      <c r="U23" s="129">
        <f t="shared" si="9"/>
        <v>129.630315895</v>
      </c>
      <c r="V23" s="129">
        <f t="shared" si="9"/>
        <v>131.040761876</v>
      </c>
      <c r="W23" s="130">
        <f t="shared" si="9"/>
        <v>516.50000301499995</v>
      </c>
      <c r="X23" s="129">
        <f t="shared" si="9"/>
        <v>127.71122156</v>
      </c>
      <c r="Y23" s="129">
        <f t="shared" si="9"/>
        <v>126.5856</v>
      </c>
      <c r="Z23" s="129">
        <f t="shared" si="9"/>
        <v>128.15857975199998</v>
      </c>
      <c r="AA23" s="251">
        <v>129.29819868800001</v>
      </c>
      <c r="AB23" s="130">
        <f t="shared" si="6"/>
        <v>511.75360000000001</v>
      </c>
      <c r="AC23" s="342">
        <f>SUM(AC19:AC22)</f>
        <v>122.8008</v>
      </c>
      <c r="AD23" s="342">
        <v>123.70519999999999</v>
      </c>
      <c r="AE23" s="342">
        <f t="shared" ref="AE23:AF23" si="10">SUM(AE19:AE22)</f>
        <v>118.41159099999999</v>
      </c>
      <c r="AF23" s="342">
        <f t="shared" si="10"/>
        <v>122.86038400000001</v>
      </c>
      <c r="AG23" s="130">
        <f t="shared" si="7"/>
        <v>487.77797499999997</v>
      </c>
      <c r="AH23" s="342">
        <f>SUM(AH19:AH22)</f>
        <v>120.31559999999999</v>
      </c>
      <c r="AI23" s="342">
        <f>SUM(AI19:AI22)</f>
        <v>121.77577395899999</v>
      </c>
      <c r="AJ23" s="342">
        <f>SUM(AJ19:AJ22)</f>
        <v>122.48062604099999</v>
      </c>
      <c r="AK23" s="423">
        <f t="shared" ref="AK23" si="11">AK14*7.6</f>
        <v>127.22399999999996</v>
      </c>
      <c r="AL23" s="425">
        <f t="shared" si="8"/>
        <v>491.79599999999994</v>
      </c>
      <c r="AM23" s="342">
        <f>SUM(AM19:AM22)</f>
        <v>121.9059</v>
      </c>
      <c r="AN23" s="342">
        <f>SUM(AN19:AN22)</f>
        <v>124.99009999999998</v>
      </c>
      <c r="AO23" s="342">
        <f>SUM(AO19:AO22)</f>
        <v>119.38284462800003</v>
      </c>
      <c r="AP23" s="292"/>
      <c r="AQ23" s="292"/>
      <c r="AR23" s="292"/>
      <c r="AS23" s="292"/>
      <c r="AT23" s="292"/>
    </row>
    <row r="24" spans="2:46">
      <c r="B24" s="29" t="s">
        <v>151</v>
      </c>
      <c r="C24" s="114" t="s">
        <v>208</v>
      </c>
      <c r="D24" s="69">
        <v>8.4055999999999997</v>
      </c>
      <c r="E24" s="69">
        <v>6.0571999999999999</v>
      </c>
      <c r="F24" s="69">
        <v>6.1711999999999998</v>
      </c>
      <c r="G24" s="69">
        <v>6.8475999999999999</v>
      </c>
      <c r="H24" s="122">
        <f>SUM(D24:G24)</f>
        <v>27.4816</v>
      </c>
      <c r="I24" s="69">
        <v>6.1408000000000005</v>
      </c>
      <c r="J24" s="69">
        <v>6.1635999999999997</v>
      </c>
      <c r="K24" s="69">
        <v>6.84</v>
      </c>
      <c r="L24" s="69">
        <v>6.5207999999999995</v>
      </c>
      <c r="M24" s="122">
        <f>SUM(I24:L24)</f>
        <v>25.665199999999999</v>
      </c>
      <c r="N24" s="69">
        <v>4.9324000000000003</v>
      </c>
      <c r="O24" s="69">
        <v>3.7771999999999997</v>
      </c>
      <c r="P24" s="69">
        <v>3.4428000000000001</v>
      </c>
      <c r="Q24" s="69">
        <v>3.8759999999999999</v>
      </c>
      <c r="R24" s="70">
        <f>SUM(N24:Q24)</f>
        <v>16.028400000000001</v>
      </c>
      <c r="S24" s="158">
        <v>2.2875999999999999</v>
      </c>
      <c r="T24" s="158">
        <v>2.4396</v>
      </c>
      <c r="U24" s="158">
        <v>1.8163999999999998</v>
      </c>
      <c r="V24" s="158">
        <v>1.2844</v>
      </c>
      <c r="W24" s="70">
        <f>SUM(S24:V24)</f>
        <v>7.8279999999999994</v>
      </c>
      <c r="X24" s="158">
        <v>1.61842</v>
      </c>
      <c r="Y24" s="158">
        <v>2.0975999999999999</v>
      </c>
      <c r="Z24" s="158">
        <v>1.1759100532000004</v>
      </c>
      <c r="AA24" s="172">
        <v>1.5452699468</v>
      </c>
      <c r="AB24" s="70">
        <f t="shared" si="6"/>
        <v>6.4372000000000007</v>
      </c>
      <c r="AC24" s="340">
        <v>1.4136</v>
      </c>
      <c r="AD24" s="340">
        <v>1.6947999999999999</v>
      </c>
      <c r="AE24" s="340">
        <v>2.9716000000000009</v>
      </c>
      <c r="AF24" s="340">
        <v>1.9075999999999982</v>
      </c>
      <c r="AG24" s="309">
        <f t="shared" si="7"/>
        <v>7.9875999999999987</v>
      </c>
      <c r="AH24" s="340">
        <v>2.9868000000000001</v>
      </c>
      <c r="AI24" s="340">
        <v>2.5343068071999997</v>
      </c>
      <c r="AJ24" s="340">
        <v>2.0408931928</v>
      </c>
      <c r="AK24" s="247">
        <v>2.5004000000000004</v>
      </c>
      <c r="AL24" s="424">
        <f t="shared" si="8"/>
        <v>10.0624</v>
      </c>
      <c r="AM24" s="195">
        <v>3.6327999999999996</v>
      </c>
      <c r="AN24" s="195">
        <v>4.3722000000000012</v>
      </c>
      <c r="AO24" s="195">
        <v>3.9799634400000001</v>
      </c>
      <c r="AP24" s="292"/>
      <c r="AQ24" s="292"/>
      <c r="AR24" s="292"/>
      <c r="AS24" s="292"/>
      <c r="AT24" s="292"/>
    </row>
    <row r="25" spans="2:46"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AA25" s="195"/>
      <c r="AB25" s="172"/>
      <c r="AC25" s="337"/>
      <c r="AD25" s="337"/>
      <c r="AE25" s="337"/>
      <c r="AF25" s="337"/>
      <c r="AG25" s="337"/>
      <c r="AH25" s="292"/>
      <c r="AM25" s="366"/>
    </row>
    <row r="26" spans="2:46">
      <c r="H26" s="70"/>
      <c r="I26" s="69"/>
      <c r="J26" s="69"/>
      <c r="K26" s="69"/>
      <c r="L26" s="69"/>
      <c r="M26" s="70"/>
      <c r="N26" s="69"/>
      <c r="O26" s="69"/>
      <c r="P26" s="69"/>
      <c r="Q26" s="69"/>
      <c r="R26" s="70"/>
      <c r="V26" s="69"/>
      <c r="W26" s="70"/>
      <c r="AB26" s="70"/>
      <c r="AC26" s="309"/>
      <c r="AD26" s="309"/>
      <c r="AE26" s="309"/>
      <c r="AF26" s="309"/>
      <c r="AG26" s="309"/>
      <c r="AH26" s="292"/>
      <c r="AM26" s="366"/>
    </row>
    <row r="27" spans="2:46" outlineLevel="1">
      <c r="B27" s="48" t="s">
        <v>147</v>
      </c>
      <c r="C27" s="90"/>
      <c r="D27" s="85" t="s">
        <v>185</v>
      </c>
      <c r="E27" s="85" t="s">
        <v>186</v>
      </c>
      <c r="F27" s="85" t="s">
        <v>187</v>
      </c>
      <c r="G27" s="85" t="s">
        <v>188</v>
      </c>
      <c r="H27" s="86">
        <v>2015</v>
      </c>
      <c r="I27" s="85" t="s">
        <v>189</v>
      </c>
      <c r="J27" s="85" t="s">
        <v>190</v>
      </c>
      <c r="K27" s="85" t="s">
        <v>191</v>
      </c>
      <c r="L27" s="85" t="s">
        <v>192</v>
      </c>
      <c r="M27" s="86">
        <v>2016</v>
      </c>
      <c r="N27" s="85" t="s">
        <v>193</v>
      </c>
      <c r="O27" s="85" t="s">
        <v>194</v>
      </c>
      <c r="P27" s="85" t="s">
        <v>195</v>
      </c>
      <c r="Q27" s="85" t="s">
        <v>196</v>
      </c>
      <c r="R27" s="86">
        <v>2017</v>
      </c>
      <c r="S27" s="85" t="s">
        <v>197</v>
      </c>
      <c r="T27" s="85" t="s">
        <v>213</v>
      </c>
      <c r="U27" s="85" t="s">
        <v>214</v>
      </c>
      <c r="V27" s="85" t="s">
        <v>217</v>
      </c>
      <c r="W27" s="86">
        <v>2018</v>
      </c>
      <c r="X27" s="85" t="s">
        <v>220</v>
      </c>
      <c r="Y27" s="85" t="s">
        <v>228</v>
      </c>
      <c r="Z27" s="85" t="s">
        <v>240</v>
      </c>
      <c r="AA27" s="85" t="s">
        <v>267</v>
      </c>
      <c r="AB27" s="86">
        <v>2019</v>
      </c>
      <c r="AC27" s="316" t="s">
        <v>318</v>
      </c>
      <c r="AD27" s="316" t="s">
        <v>343</v>
      </c>
      <c r="AE27" s="316" t="s">
        <v>350</v>
      </c>
      <c r="AF27" s="316" t="s">
        <v>360</v>
      </c>
      <c r="AG27" s="86">
        <v>2020</v>
      </c>
      <c r="AH27" s="316" t="s">
        <v>374</v>
      </c>
      <c r="AI27" s="316" t="s">
        <v>377</v>
      </c>
      <c r="AJ27" s="316" t="s">
        <v>383</v>
      </c>
      <c r="AK27" s="231" t="s">
        <v>386</v>
      </c>
      <c r="AL27" s="255">
        <v>2021</v>
      </c>
      <c r="AM27" s="316" t="s">
        <v>389</v>
      </c>
      <c r="AN27" s="316" t="s">
        <v>397</v>
      </c>
      <c r="AO27" s="316" t="s">
        <v>402</v>
      </c>
    </row>
    <row r="28" spans="2:46" outlineLevel="1">
      <c r="B28" s="72" t="s">
        <v>152</v>
      </c>
      <c r="C28" s="120" t="s">
        <v>206</v>
      </c>
      <c r="D28" s="123">
        <v>0.64359559178282588</v>
      </c>
      <c r="E28" s="123">
        <v>0.60741923173839307</v>
      </c>
      <c r="F28" s="123">
        <v>0.54963540345687256</v>
      </c>
      <c r="G28" s="123">
        <v>0.5707067527063826</v>
      </c>
      <c r="H28" s="124">
        <v>0.59367467050381439</v>
      </c>
      <c r="I28" s="123">
        <v>0.63152804007937702</v>
      </c>
      <c r="J28" s="123">
        <v>0.52144415783782117</v>
      </c>
      <c r="K28" s="123">
        <v>0.55120134814569721</v>
      </c>
      <c r="L28" s="123">
        <v>0.57530424920263235</v>
      </c>
      <c r="M28" s="124">
        <v>0.57020072803374022</v>
      </c>
      <c r="N28" s="123">
        <v>0.55149904763670887</v>
      </c>
      <c r="O28" s="123">
        <v>0.52883747517901192</v>
      </c>
      <c r="P28" s="123">
        <v>0.53235077161282784</v>
      </c>
      <c r="Q28" s="123">
        <v>0.54328601631417062</v>
      </c>
      <c r="R28" s="124">
        <v>0.54167322926562944</v>
      </c>
      <c r="S28" s="123">
        <v>0.52627683197631381</v>
      </c>
      <c r="T28" s="123">
        <v>0.53750100937433476</v>
      </c>
      <c r="U28" s="123">
        <v>0.50492483915136699</v>
      </c>
      <c r="V28" s="123">
        <v>0.51053941757325805</v>
      </c>
      <c r="W28" s="124">
        <v>0.51889892619471323</v>
      </c>
      <c r="X28" s="123">
        <v>0.53419014499276651</v>
      </c>
      <c r="Y28" s="123">
        <v>0.5</v>
      </c>
      <c r="Z28" s="123">
        <v>0.54</v>
      </c>
      <c r="AA28" s="123">
        <v>0.5</v>
      </c>
      <c r="AB28" s="124">
        <v>0.51</v>
      </c>
      <c r="AC28" s="123">
        <v>0.507778532642985</v>
      </c>
      <c r="AD28" s="123">
        <v>0.507778532642985</v>
      </c>
      <c r="AE28" s="123">
        <v>0.507778532642985</v>
      </c>
      <c r="AF28" s="123">
        <v>0.507778532642985</v>
      </c>
      <c r="AG28" s="400">
        <v>0.507778532642985</v>
      </c>
      <c r="AH28" s="123">
        <v>0.49189967664561274</v>
      </c>
      <c r="AI28" s="123">
        <v>0.48832739641900585</v>
      </c>
      <c r="AJ28" s="123">
        <v>0.47609097739616496</v>
      </c>
      <c r="AK28" s="123">
        <v>0.4840137780278167</v>
      </c>
      <c r="AL28" s="400">
        <v>0.49</v>
      </c>
      <c r="AM28" s="123">
        <v>0.45236449684142094</v>
      </c>
      <c r="AN28" s="123">
        <v>0.44</v>
      </c>
      <c r="AO28" s="123">
        <v>0.43</v>
      </c>
    </row>
    <row r="29" spans="2:46" outlineLevel="1">
      <c r="B29" s="73" t="s">
        <v>153</v>
      </c>
      <c r="C29" s="120" t="s">
        <v>206</v>
      </c>
      <c r="D29" s="123">
        <v>0.12564743135864173</v>
      </c>
      <c r="E29" s="123">
        <v>0.13224192172787738</v>
      </c>
      <c r="F29" s="123">
        <v>0.13808898926654881</v>
      </c>
      <c r="G29" s="123">
        <v>0.13582514806862728</v>
      </c>
      <c r="H29" s="124">
        <v>0.13284278994712645</v>
      </c>
      <c r="I29" s="123">
        <v>0.14088183397940571</v>
      </c>
      <c r="J29" s="123">
        <v>0.14318993702490393</v>
      </c>
      <c r="K29" s="123">
        <v>0.14331943576231831</v>
      </c>
      <c r="L29" s="123">
        <v>0.13522188932491783</v>
      </c>
      <c r="M29" s="124">
        <v>0.1405750937610501</v>
      </c>
      <c r="N29" s="123">
        <v>0.17645109906892731</v>
      </c>
      <c r="O29" s="123">
        <v>0.18782718575124854</v>
      </c>
      <c r="P29" s="123">
        <v>0.19186976431664973</v>
      </c>
      <c r="Q29" s="123">
        <v>0.19041657799166692</v>
      </c>
      <c r="R29" s="124">
        <v>0.1856881845690824</v>
      </c>
      <c r="S29" s="123">
        <v>0.18638045891931904</v>
      </c>
      <c r="T29" s="123">
        <v>0.18369144711245533</v>
      </c>
      <c r="U29" s="123">
        <v>0.18419929035202659</v>
      </c>
      <c r="V29" s="123">
        <v>0.1826745165470377</v>
      </c>
      <c r="W29" s="124">
        <v>0.18439298746266403</v>
      </c>
      <c r="X29" s="123">
        <v>0.17747185695593554</v>
      </c>
      <c r="Y29" s="123">
        <v>0.19</v>
      </c>
      <c r="Z29" s="123">
        <v>0.2</v>
      </c>
      <c r="AA29" s="123">
        <v>0.18</v>
      </c>
      <c r="AB29" s="124">
        <v>0.18</v>
      </c>
      <c r="AC29" s="123">
        <v>0.19207001200942314</v>
      </c>
      <c r="AD29" s="123">
        <v>0.19207001200942314</v>
      </c>
      <c r="AE29" s="123">
        <v>0.19207001200942314</v>
      </c>
      <c r="AF29" s="123">
        <v>0.19207001200942314</v>
      </c>
      <c r="AG29" s="400">
        <v>0.19207001200942314</v>
      </c>
      <c r="AH29" s="123">
        <v>0.18909704982730782</v>
      </c>
      <c r="AI29" s="123">
        <v>0.1936493881562191</v>
      </c>
      <c r="AJ29" s="123">
        <v>0.19392242543376606</v>
      </c>
      <c r="AK29" s="123">
        <v>0.19140620808378414</v>
      </c>
      <c r="AL29" s="400">
        <v>0.19</v>
      </c>
      <c r="AM29" s="123">
        <v>0.19436869738045423</v>
      </c>
      <c r="AN29" s="123">
        <v>0.2</v>
      </c>
      <c r="AO29" s="123">
        <v>0.2</v>
      </c>
    </row>
    <row r="30" spans="2:46" outlineLevel="1">
      <c r="B30" s="74" t="s">
        <v>154</v>
      </c>
      <c r="C30" s="119" t="s">
        <v>206</v>
      </c>
      <c r="D30" s="125">
        <v>0.230756976858532</v>
      </c>
      <c r="E30" s="125">
        <v>0.26033884653372946</v>
      </c>
      <c r="F30" s="125">
        <v>0.3122756072765786</v>
      </c>
      <c r="G30" s="125">
        <v>0.29346809922499012</v>
      </c>
      <c r="H30" s="126">
        <v>0.27348253954905904</v>
      </c>
      <c r="I30" s="125">
        <v>0.22759012594121716</v>
      </c>
      <c r="J30" s="125">
        <v>0.33536590513727499</v>
      </c>
      <c r="K30" s="125">
        <v>0.30547921609198447</v>
      </c>
      <c r="L30" s="125">
        <v>0.28947386147244997</v>
      </c>
      <c r="M30" s="126">
        <v>0.28922417820520957</v>
      </c>
      <c r="N30" s="125">
        <v>0.27204985329436376</v>
      </c>
      <c r="O30" s="125">
        <v>0.28333533906973946</v>
      </c>
      <c r="P30" s="125">
        <v>0.2757794640705224</v>
      </c>
      <c r="Q30" s="125">
        <v>0.26629740569416233</v>
      </c>
      <c r="R30" s="126">
        <v>0.27263858616528824</v>
      </c>
      <c r="S30" s="125">
        <v>0.28734270910436716</v>
      </c>
      <c r="T30" s="125">
        <v>0.27880754351320997</v>
      </c>
      <c r="U30" s="125">
        <v>0.31087587049660631</v>
      </c>
      <c r="V30" s="125">
        <v>0.3067860658797042</v>
      </c>
      <c r="W30" s="126">
        <v>0.29670808634262269</v>
      </c>
      <c r="X30" s="125">
        <v>0.28833799805129795</v>
      </c>
      <c r="Y30" s="189">
        <v>0.31</v>
      </c>
      <c r="Z30" s="189">
        <v>0.26</v>
      </c>
      <c r="AA30" s="189">
        <v>0.32</v>
      </c>
      <c r="AB30" s="126">
        <v>0.31</v>
      </c>
      <c r="AC30" s="125">
        <v>0.30015145534759186</v>
      </c>
      <c r="AD30" s="125">
        <v>0.30015145534759186</v>
      </c>
      <c r="AE30" s="125">
        <v>0.30015145534759186</v>
      </c>
      <c r="AF30" s="125">
        <v>0.30015145534759186</v>
      </c>
      <c r="AG30" s="398">
        <v>0.30015145534759186</v>
      </c>
      <c r="AH30" s="125">
        <v>0.31900327352707941</v>
      </c>
      <c r="AI30" s="125">
        <v>0.31802321542477507</v>
      </c>
      <c r="AJ30" s="125">
        <v>0.32998659717006901</v>
      </c>
      <c r="AK30" s="125">
        <v>0.32458001388839919</v>
      </c>
      <c r="AL30" s="398">
        <v>0.32</v>
      </c>
      <c r="AM30" s="125">
        <v>0.3532668057781248</v>
      </c>
      <c r="AN30" s="125">
        <v>0.37</v>
      </c>
      <c r="AO30" s="125">
        <v>0.37</v>
      </c>
    </row>
    <row r="31" spans="2:46">
      <c r="H31" s="111"/>
      <c r="I31" s="58"/>
      <c r="J31" s="58"/>
      <c r="K31" s="58"/>
      <c r="L31" s="58"/>
      <c r="M31" s="111"/>
      <c r="N31" s="58"/>
      <c r="O31" s="58"/>
      <c r="P31" s="58"/>
      <c r="Q31" s="58"/>
      <c r="R31" s="111"/>
      <c r="V31" s="58"/>
      <c r="W31" s="111"/>
      <c r="AB31" s="111"/>
      <c r="AC31" s="319"/>
      <c r="AD31" s="319"/>
      <c r="AE31" s="319"/>
      <c r="AF31" s="319"/>
      <c r="AG31" s="319"/>
      <c r="AH31" s="292"/>
      <c r="AI31" s="308"/>
      <c r="AJ31" s="308"/>
      <c r="AM31" s="366"/>
    </row>
    <row r="32" spans="2:46">
      <c r="H32" s="111"/>
      <c r="I32" s="58"/>
      <c r="J32" s="58"/>
      <c r="K32" s="58"/>
      <c r="L32" s="58"/>
      <c r="M32" s="111"/>
      <c r="N32" s="58"/>
      <c r="O32" s="58"/>
      <c r="P32" s="58"/>
      <c r="Q32" s="58"/>
      <c r="R32" s="109"/>
      <c r="V32" s="58"/>
      <c r="W32" s="109"/>
      <c r="AB32" s="109"/>
      <c r="AC32" s="318"/>
      <c r="AD32" s="318"/>
      <c r="AE32" s="318"/>
      <c r="AF32" s="318"/>
      <c r="AG32" s="318"/>
      <c r="AH32" s="292"/>
      <c r="AM32" s="366"/>
    </row>
    <row r="33" spans="2:43">
      <c r="B33" s="48" t="s">
        <v>155</v>
      </c>
      <c r="C33" s="90"/>
      <c r="D33" s="85" t="s">
        <v>185</v>
      </c>
      <c r="E33" s="85" t="s">
        <v>186</v>
      </c>
      <c r="F33" s="85" t="s">
        <v>187</v>
      </c>
      <c r="G33" s="85" t="s">
        <v>188</v>
      </c>
      <c r="H33" s="86">
        <v>2015</v>
      </c>
      <c r="I33" s="85" t="s">
        <v>189</v>
      </c>
      <c r="J33" s="85" t="s">
        <v>190</v>
      </c>
      <c r="K33" s="85" t="s">
        <v>191</v>
      </c>
      <c r="L33" s="85" t="s">
        <v>192</v>
      </c>
      <c r="M33" s="86">
        <v>2016</v>
      </c>
      <c r="N33" s="85" t="s">
        <v>193</v>
      </c>
      <c r="O33" s="85" t="s">
        <v>194</v>
      </c>
      <c r="P33" s="85" t="s">
        <v>195</v>
      </c>
      <c r="Q33" s="85" t="s">
        <v>196</v>
      </c>
      <c r="R33" s="86">
        <v>2017</v>
      </c>
      <c r="S33" s="85" t="s">
        <v>197</v>
      </c>
      <c r="T33" s="85" t="s">
        <v>213</v>
      </c>
      <c r="U33" s="85" t="s">
        <v>214</v>
      </c>
      <c r="V33" s="85" t="s">
        <v>217</v>
      </c>
      <c r="W33" s="86">
        <v>2018</v>
      </c>
      <c r="X33" s="85" t="s">
        <v>220</v>
      </c>
      <c r="Y33" s="85" t="s">
        <v>228</v>
      </c>
      <c r="Z33" s="85" t="s">
        <v>240</v>
      </c>
      <c r="AA33" s="85" t="s">
        <v>267</v>
      </c>
      <c r="AB33" s="86">
        <v>2019</v>
      </c>
      <c r="AC33" s="316" t="s">
        <v>318</v>
      </c>
      <c r="AD33" s="316" t="s">
        <v>343</v>
      </c>
      <c r="AE33" s="316" t="s">
        <v>350</v>
      </c>
      <c r="AF33" s="316" t="s">
        <v>360</v>
      </c>
      <c r="AG33" s="86">
        <v>2020</v>
      </c>
      <c r="AH33" s="316" t="s">
        <v>374</v>
      </c>
      <c r="AI33" s="316" t="s">
        <v>377</v>
      </c>
      <c r="AJ33" s="316" t="s">
        <v>383</v>
      </c>
      <c r="AK33" s="231" t="s">
        <v>386</v>
      </c>
      <c r="AL33" s="255">
        <v>2021</v>
      </c>
      <c r="AM33" s="316" t="s">
        <v>389</v>
      </c>
      <c r="AN33" s="316" t="s">
        <v>397</v>
      </c>
      <c r="AO33" s="316" t="s">
        <v>402</v>
      </c>
    </row>
    <row r="34" spans="2:43">
      <c r="B34" s="4" t="s">
        <v>156</v>
      </c>
      <c r="C34" s="114" t="s">
        <v>129</v>
      </c>
      <c r="D34" s="173">
        <v>792.602079</v>
      </c>
      <c r="E34" s="173">
        <v>743.32328100000007</v>
      </c>
      <c r="F34" s="173">
        <v>591.50240699999995</v>
      </c>
      <c r="G34" s="173">
        <v>596.88789300000008</v>
      </c>
      <c r="H34" s="134">
        <v>2724</v>
      </c>
      <c r="I34" s="135">
        <v>378.65912500000002</v>
      </c>
      <c r="J34" s="135">
        <v>824.37078500000007</v>
      </c>
      <c r="K34" s="135">
        <v>872.51245700000004</v>
      </c>
      <c r="L34" s="135">
        <v>799.66598400000009</v>
      </c>
      <c r="M34" s="134">
        <v>2875</v>
      </c>
      <c r="N34" s="135">
        <v>520.73500000000001</v>
      </c>
      <c r="O34" s="135">
        <v>522.18700000000001</v>
      </c>
      <c r="P34" s="135">
        <v>633.68748999999991</v>
      </c>
      <c r="Q34" s="135">
        <v>803.54000000000008</v>
      </c>
      <c r="R34" s="134">
        <v>2480</v>
      </c>
      <c r="S34" s="135">
        <v>979</v>
      </c>
      <c r="T34" s="135">
        <v>811.64400000000001</v>
      </c>
      <c r="U34" s="135">
        <v>515.14499999999998</v>
      </c>
      <c r="V34" s="135">
        <v>432.048</v>
      </c>
      <c r="W34" s="196">
        <f>SUM(S34:V34)</f>
        <v>2737.8369999999995</v>
      </c>
      <c r="X34" s="135">
        <v>185</v>
      </c>
      <c r="Y34" s="135">
        <v>139</v>
      </c>
      <c r="Z34" s="135">
        <v>175.69499999999999</v>
      </c>
      <c r="AA34" s="135">
        <v>43.286999999999999</v>
      </c>
      <c r="AB34" s="196">
        <f>SUM(X34:AA34)</f>
        <v>542.98199999999997</v>
      </c>
      <c r="AC34" s="351">
        <v>168</v>
      </c>
      <c r="AD34" s="351">
        <v>161</v>
      </c>
      <c r="AE34" s="351">
        <v>180</v>
      </c>
      <c r="AF34" s="351">
        <v>120</v>
      </c>
      <c r="AG34" s="196">
        <f>SUM(AC34:AF34)</f>
        <v>629</v>
      </c>
      <c r="AH34" s="351">
        <v>156</v>
      </c>
      <c r="AI34" s="351">
        <v>172</v>
      </c>
      <c r="AJ34" s="351">
        <v>162.52100000000002</v>
      </c>
      <c r="AK34" s="351">
        <v>46.478999999999985</v>
      </c>
      <c r="AL34" s="196">
        <f>SUM(AH34:AK34)</f>
        <v>537</v>
      </c>
      <c r="AM34" s="351">
        <v>136</v>
      </c>
      <c r="AN34" s="351">
        <v>158</v>
      </c>
      <c r="AO34" s="351">
        <v>183</v>
      </c>
      <c r="AP34" s="344"/>
      <c r="AQ34" s="344"/>
    </row>
    <row r="35" spans="2:43">
      <c r="B35" s="4" t="s">
        <v>157</v>
      </c>
      <c r="C35" s="114" t="s">
        <v>129</v>
      </c>
      <c r="D35" s="173">
        <v>897.07772999999997</v>
      </c>
      <c r="E35" s="173">
        <v>980.48158100000001</v>
      </c>
      <c r="F35" s="173">
        <v>1355.542839</v>
      </c>
      <c r="G35" s="173">
        <v>1075.0999999999999</v>
      </c>
      <c r="H35" s="134">
        <v>4308</v>
      </c>
      <c r="I35" s="135">
        <v>1050.4796999999999</v>
      </c>
      <c r="J35" s="135">
        <v>1129.6165000000001</v>
      </c>
      <c r="K35" s="135">
        <v>886.548</v>
      </c>
      <c r="L35" s="135">
        <v>1139.8399999999999</v>
      </c>
      <c r="M35" s="134">
        <v>4206</v>
      </c>
      <c r="N35" s="135">
        <v>978.78</v>
      </c>
      <c r="O35" s="135">
        <v>1074.0609999999999</v>
      </c>
      <c r="P35" s="135">
        <v>1275.7740000000001</v>
      </c>
      <c r="Q35" s="135">
        <v>1142.5389999999995</v>
      </c>
      <c r="R35" s="134">
        <v>4471</v>
      </c>
      <c r="S35" s="135">
        <v>734.12899999999991</v>
      </c>
      <c r="T35" s="135">
        <v>921.08799999999997</v>
      </c>
      <c r="U35" s="135">
        <v>996.92860000000007</v>
      </c>
      <c r="V35" s="135">
        <v>1686.566</v>
      </c>
      <c r="W35" s="196">
        <f>SUM(S35:V35)</f>
        <v>4338.7115999999996</v>
      </c>
      <c r="X35" s="135">
        <v>2671</v>
      </c>
      <c r="Y35" s="197">
        <v>2494</v>
      </c>
      <c r="Z35" s="197">
        <v>2707.1415999999999</v>
      </c>
      <c r="AA35" s="197">
        <v>2313.7330000000002</v>
      </c>
      <c r="AB35" s="196">
        <f>SUM(X35:AA35)</f>
        <v>10185.874599999999</v>
      </c>
      <c r="AC35" s="351">
        <v>2191</v>
      </c>
      <c r="AD35" s="351">
        <v>2374</v>
      </c>
      <c r="AE35" s="351">
        <v>2136</v>
      </c>
      <c r="AF35" s="351">
        <v>1660</v>
      </c>
      <c r="AG35" s="196">
        <f>SUM(AC35:AF35)</f>
        <v>8361</v>
      </c>
      <c r="AH35" s="351">
        <v>2340</v>
      </c>
      <c r="AI35" s="351">
        <v>2427</v>
      </c>
      <c r="AJ35" s="351">
        <v>2468</v>
      </c>
      <c r="AK35" s="351">
        <v>2083</v>
      </c>
      <c r="AL35" s="196">
        <f>SUM(AH35:AK35)</f>
        <v>9318</v>
      </c>
      <c r="AM35" s="351">
        <v>2133</v>
      </c>
      <c r="AN35" s="351">
        <v>2246</v>
      </c>
      <c r="AO35" s="351">
        <v>2036</v>
      </c>
      <c r="AP35" s="344"/>
      <c r="AQ35" s="344"/>
    </row>
    <row r="36" spans="2:43">
      <c r="B36" s="28"/>
      <c r="C36" s="131" t="s">
        <v>129</v>
      </c>
      <c r="D36" s="174">
        <f>SUM(D34:D35)</f>
        <v>1689.679809</v>
      </c>
      <c r="E36" s="174">
        <f>SUM(E34:E35)</f>
        <v>1723.804862</v>
      </c>
      <c r="F36" s="174">
        <f>SUM(F34:F35)</f>
        <v>1947.0452459999999</v>
      </c>
      <c r="G36" s="174">
        <f>SUM(G34:G35)</f>
        <v>1671.987893</v>
      </c>
      <c r="H36" s="138">
        <f>SUM(H34:H35)</f>
        <v>7032</v>
      </c>
      <c r="I36" s="137">
        <f t="shared" ref="I36:Z36" si="12">SUM(I34:I35)</f>
        <v>1429.138825</v>
      </c>
      <c r="J36" s="137">
        <f t="shared" si="12"/>
        <v>1953.9872850000002</v>
      </c>
      <c r="K36" s="137">
        <f t="shared" si="12"/>
        <v>1759.060457</v>
      </c>
      <c r="L36" s="137">
        <f t="shared" si="12"/>
        <v>1939.5059839999999</v>
      </c>
      <c r="M36" s="138">
        <f t="shared" si="12"/>
        <v>7081</v>
      </c>
      <c r="N36" s="137">
        <f t="shared" si="12"/>
        <v>1499.5149999999999</v>
      </c>
      <c r="O36" s="137">
        <f t="shared" si="12"/>
        <v>1596.248</v>
      </c>
      <c r="P36" s="137">
        <f t="shared" si="12"/>
        <v>1909.4614900000001</v>
      </c>
      <c r="Q36" s="137">
        <f t="shared" si="12"/>
        <v>1946.0789999999997</v>
      </c>
      <c r="R36" s="138">
        <f t="shared" si="12"/>
        <v>6951</v>
      </c>
      <c r="S36" s="137">
        <f t="shared" si="12"/>
        <v>1713.1289999999999</v>
      </c>
      <c r="T36" s="137">
        <f t="shared" si="12"/>
        <v>1732.732</v>
      </c>
      <c r="U36" s="137">
        <f t="shared" si="12"/>
        <v>1512.0736000000002</v>
      </c>
      <c r="V36" s="137">
        <f t="shared" si="12"/>
        <v>2118.614</v>
      </c>
      <c r="W36" s="138">
        <f t="shared" si="12"/>
        <v>7076.5485999999992</v>
      </c>
      <c r="X36" s="137">
        <f t="shared" si="12"/>
        <v>2856</v>
      </c>
      <c r="Y36" s="137">
        <f t="shared" si="12"/>
        <v>2633</v>
      </c>
      <c r="Z36" s="137">
        <f t="shared" si="12"/>
        <v>2882.8366000000001</v>
      </c>
      <c r="AA36" s="137">
        <v>2357.02</v>
      </c>
      <c r="AB36" s="138">
        <f>SUM(X36:AA36)</f>
        <v>10728.856600000001</v>
      </c>
      <c r="AC36" s="324">
        <f>SUM(AC34:AC35)</f>
        <v>2359</v>
      </c>
      <c r="AD36" s="324">
        <f>SUM(AD34:AD35)</f>
        <v>2535</v>
      </c>
      <c r="AE36" s="324">
        <f t="shared" ref="AE36:AF36" si="13">SUM(AE34:AE35)</f>
        <v>2316</v>
      </c>
      <c r="AF36" s="324">
        <f t="shared" si="13"/>
        <v>1780</v>
      </c>
      <c r="AG36" s="138">
        <f>SUM(AC36:AF36)</f>
        <v>8990</v>
      </c>
      <c r="AH36" s="324">
        <f>SUM(AH34:AH35)</f>
        <v>2496</v>
      </c>
      <c r="AI36" s="324">
        <f>SUM(AI34:AI35)</f>
        <v>2599</v>
      </c>
      <c r="AJ36" s="324">
        <f>SUM(AJ34:AJ35)</f>
        <v>2630.5210000000002</v>
      </c>
      <c r="AK36" s="324">
        <f>SUM(AK34:AK35)</f>
        <v>2129.4789999999998</v>
      </c>
      <c r="AL36" s="138">
        <f>SUM(AH36:AK36)</f>
        <v>9855</v>
      </c>
      <c r="AM36" s="324">
        <f>SUM(AM34:AM35)</f>
        <v>2269</v>
      </c>
      <c r="AN36" s="324">
        <f>SUM(AN34:AN35)</f>
        <v>2404</v>
      </c>
      <c r="AO36" s="324">
        <f>SUM(AO34:AO35)</f>
        <v>2219</v>
      </c>
    </row>
    <row r="37" spans="2:43">
      <c r="B37" s="16"/>
      <c r="C37" s="175"/>
      <c r="D37" s="127"/>
      <c r="E37" s="127"/>
      <c r="F37" s="127"/>
      <c r="G37" s="127"/>
      <c r="H37" s="128"/>
      <c r="I37" s="127"/>
      <c r="J37" s="127"/>
      <c r="K37" s="127"/>
      <c r="L37" s="127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AB37" s="128"/>
      <c r="AC37" s="322"/>
      <c r="AD37" s="322"/>
      <c r="AE37" s="322"/>
      <c r="AF37" s="322"/>
      <c r="AG37" s="322"/>
      <c r="AH37" s="292"/>
      <c r="AM37" s="366"/>
    </row>
    <row r="38" spans="2:43">
      <c r="B38" s="16"/>
      <c r="C38" s="175"/>
      <c r="D38" s="127"/>
      <c r="E38" s="127"/>
      <c r="F38" s="127"/>
      <c r="G38" s="127"/>
      <c r="H38" s="128"/>
      <c r="I38" s="127"/>
      <c r="J38" s="127"/>
      <c r="K38" s="127"/>
      <c r="L38" s="127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AB38" s="128"/>
      <c r="AC38" s="322"/>
      <c r="AD38" s="322"/>
      <c r="AE38" s="322"/>
      <c r="AF38" s="322"/>
      <c r="AG38" s="322"/>
      <c r="AH38" s="292"/>
      <c r="AM38" s="366"/>
    </row>
    <row r="39" spans="2:43">
      <c r="B39" s="48" t="s">
        <v>155</v>
      </c>
      <c r="C39" s="90"/>
      <c r="D39" s="85" t="s">
        <v>185</v>
      </c>
      <c r="E39" s="85" t="s">
        <v>186</v>
      </c>
      <c r="F39" s="85" t="s">
        <v>187</v>
      </c>
      <c r="G39" s="85" t="s">
        <v>188</v>
      </c>
      <c r="H39" s="86">
        <v>2015</v>
      </c>
      <c r="I39" s="85" t="s">
        <v>189</v>
      </c>
      <c r="J39" s="85" t="s">
        <v>190</v>
      </c>
      <c r="K39" s="85" t="s">
        <v>191</v>
      </c>
      <c r="L39" s="85" t="s">
        <v>192</v>
      </c>
      <c r="M39" s="86">
        <v>2016</v>
      </c>
      <c r="N39" s="85" t="s">
        <v>193</v>
      </c>
      <c r="O39" s="85" t="s">
        <v>194</v>
      </c>
      <c r="P39" s="85" t="s">
        <v>195</v>
      </c>
      <c r="Q39" s="85" t="s">
        <v>196</v>
      </c>
      <c r="R39" s="86">
        <v>2017</v>
      </c>
      <c r="S39" s="85" t="s">
        <v>197</v>
      </c>
      <c r="T39" s="85" t="s">
        <v>213</v>
      </c>
      <c r="U39" s="85" t="s">
        <v>214</v>
      </c>
      <c r="V39" s="85" t="s">
        <v>217</v>
      </c>
      <c r="W39" s="86">
        <v>2018</v>
      </c>
      <c r="X39" s="85" t="s">
        <v>220</v>
      </c>
      <c r="Y39" s="85" t="s">
        <v>228</v>
      </c>
      <c r="Z39" s="85" t="s">
        <v>240</v>
      </c>
      <c r="AA39" s="85" t="s">
        <v>267</v>
      </c>
      <c r="AB39" s="86">
        <v>2019</v>
      </c>
      <c r="AC39" s="316" t="s">
        <v>318</v>
      </c>
      <c r="AD39" s="316" t="s">
        <v>343</v>
      </c>
      <c r="AE39" s="316" t="s">
        <v>350</v>
      </c>
      <c r="AF39" s="316" t="s">
        <v>360</v>
      </c>
      <c r="AG39" s="86">
        <v>2020</v>
      </c>
      <c r="AH39" s="316" t="s">
        <v>374</v>
      </c>
      <c r="AI39" s="316" t="s">
        <v>377</v>
      </c>
      <c r="AJ39" s="316" t="s">
        <v>383</v>
      </c>
      <c r="AK39" s="231" t="s">
        <v>386</v>
      </c>
      <c r="AL39" s="255">
        <v>2021</v>
      </c>
      <c r="AM39" s="316" t="s">
        <v>389</v>
      </c>
      <c r="AN39" s="316" t="s">
        <v>397</v>
      </c>
      <c r="AO39" s="316" t="s">
        <v>402</v>
      </c>
    </row>
    <row r="40" spans="2:43">
      <c r="B40" s="4" t="s">
        <v>156</v>
      </c>
      <c r="C40" s="114" t="s">
        <v>202</v>
      </c>
      <c r="D40" s="173">
        <v>6023.7758003999998</v>
      </c>
      <c r="E40" s="173">
        <v>5649.2569356000004</v>
      </c>
      <c r="F40" s="173">
        <v>4495.4182931999994</v>
      </c>
      <c r="G40" s="173">
        <v>4536.3479868000004</v>
      </c>
      <c r="H40" s="134">
        <v>2724</v>
      </c>
      <c r="I40" s="135">
        <v>2877.80935</v>
      </c>
      <c r="J40" s="135">
        <v>6265.2179660000002</v>
      </c>
      <c r="K40" s="135">
        <v>6631.0946732000002</v>
      </c>
      <c r="L40" s="135">
        <v>6077.4614784000005</v>
      </c>
      <c r="M40" s="134">
        <v>2875</v>
      </c>
      <c r="N40" s="135">
        <v>3957.5859999999998</v>
      </c>
      <c r="O40" s="135">
        <v>3968.6212</v>
      </c>
      <c r="P40" s="135">
        <v>4816.0249239999994</v>
      </c>
      <c r="Q40" s="135">
        <v>6106.9040000000005</v>
      </c>
      <c r="R40" s="134">
        <v>2480</v>
      </c>
      <c r="S40" s="135">
        <v>7440.4</v>
      </c>
      <c r="T40" s="135">
        <v>6168.4943999999996</v>
      </c>
      <c r="U40" s="135">
        <v>3915.1019999999999</v>
      </c>
      <c r="V40" s="135">
        <v>3283.5647999999997</v>
      </c>
      <c r="W40" s="196">
        <f>SUM(S40:V40)</f>
        <v>20807.5612</v>
      </c>
      <c r="X40" s="135">
        <f>X34*7.6</f>
        <v>1406</v>
      </c>
      <c r="Y40" s="135">
        <v>1056.3999999999999</v>
      </c>
      <c r="Z40" s="135">
        <v>1335.2819999999999</v>
      </c>
      <c r="AA40" s="135">
        <v>328.9812</v>
      </c>
      <c r="AB40" s="196">
        <f>SUM(X40:AA40)</f>
        <v>4126.6632</v>
      </c>
      <c r="AC40" s="351">
        <v>1276.8</v>
      </c>
      <c r="AD40" s="351">
        <v>1223.5999999999999</v>
      </c>
      <c r="AE40" s="351">
        <v>1368</v>
      </c>
      <c r="AF40" s="351">
        <v>912</v>
      </c>
      <c r="AG40" s="196">
        <f>SUM(AC40:AF40)</f>
        <v>4780.3999999999996</v>
      </c>
      <c r="AH40" s="351">
        <v>1185.5999999999999</v>
      </c>
      <c r="AI40" s="351">
        <v>1307.2</v>
      </c>
      <c r="AJ40" s="351">
        <v>1235.1596</v>
      </c>
      <c r="AK40" s="351">
        <v>353.24039999999985</v>
      </c>
      <c r="AL40" s="196">
        <f>SUM(AH40:AK40)</f>
        <v>4081.2</v>
      </c>
      <c r="AM40" s="351">
        <v>1033.5999999999999</v>
      </c>
      <c r="AN40" s="351">
        <v>1197.4000000000001</v>
      </c>
      <c r="AO40" s="351">
        <v>1390.8</v>
      </c>
    </row>
    <row r="41" spans="2:43">
      <c r="B41" s="4" t="s">
        <v>157</v>
      </c>
      <c r="C41" s="114" t="s">
        <v>202</v>
      </c>
      <c r="D41" s="173">
        <v>6817.7907479999994</v>
      </c>
      <c r="E41" s="173">
        <v>7451.6600155999995</v>
      </c>
      <c r="F41" s="173">
        <v>10302.1255764</v>
      </c>
      <c r="G41" s="173">
        <v>8170.7599999999993</v>
      </c>
      <c r="H41" s="134">
        <v>4308</v>
      </c>
      <c r="I41" s="135">
        <v>7983.6457199999986</v>
      </c>
      <c r="J41" s="135">
        <v>8585.0853999999999</v>
      </c>
      <c r="K41" s="135">
        <v>6737.7647999999999</v>
      </c>
      <c r="L41" s="135">
        <v>8662.7839999999997</v>
      </c>
      <c r="M41" s="134">
        <v>4206</v>
      </c>
      <c r="N41" s="135">
        <v>7438.7279999999992</v>
      </c>
      <c r="O41" s="135">
        <v>8162.8635999999988</v>
      </c>
      <c r="P41" s="135">
        <v>9695.8824000000004</v>
      </c>
      <c r="Q41" s="135">
        <v>8683.2963999999956</v>
      </c>
      <c r="R41" s="134">
        <v>4471</v>
      </c>
      <c r="S41" s="135">
        <v>5579.3803999999991</v>
      </c>
      <c r="T41" s="135">
        <v>7000.2687999999998</v>
      </c>
      <c r="U41" s="135">
        <v>7576.6573600000002</v>
      </c>
      <c r="V41" s="135">
        <v>12817.901599999999</v>
      </c>
      <c r="W41" s="196">
        <f>SUM(S41:V41)</f>
        <v>32974.208160000002</v>
      </c>
      <c r="X41" s="135">
        <f>X35*7.6</f>
        <v>20299.599999999999</v>
      </c>
      <c r="Y41" s="135">
        <v>18954.399999999998</v>
      </c>
      <c r="Z41" s="135">
        <v>20574.276159999998</v>
      </c>
      <c r="AA41" s="135">
        <v>17584.370800000001</v>
      </c>
      <c r="AB41" s="196">
        <f>SUM(X41:AA41)</f>
        <v>77412.646959999998</v>
      </c>
      <c r="AC41" s="351">
        <v>16651.599999999999</v>
      </c>
      <c r="AD41" s="351">
        <v>18042.399999999998</v>
      </c>
      <c r="AE41" s="351">
        <v>16233.599999999999</v>
      </c>
      <c r="AF41" s="351">
        <v>12616</v>
      </c>
      <c r="AG41" s="196">
        <f>SUM(AC41:AF41)</f>
        <v>63543.6</v>
      </c>
      <c r="AH41" s="351">
        <v>17784</v>
      </c>
      <c r="AI41" s="351">
        <v>18445.2</v>
      </c>
      <c r="AJ41" s="351">
        <v>18756.8</v>
      </c>
      <c r="AK41" s="351">
        <v>15830.8</v>
      </c>
      <c r="AL41" s="196">
        <f>SUM(AH41:AK41)</f>
        <v>70816.800000000003</v>
      </c>
      <c r="AM41" s="351">
        <v>16210.8</v>
      </c>
      <c r="AN41" s="351">
        <v>17069.2</v>
      </c>
      <c r="AO41" s="351">
        <v>15473.599999999999</v>
      </c>
      <c r="AP41" s="292"/>
      <c r="AQ41" s="292"/>
    </row>
    <row r="42" spans="2:43">
      <c r="B42" s="28"/>
      <c r="C42" s="131" t="s">
        <v>202</v>
      </c>
      <c r="D42" s="174">
        <f>SUM(D40:D41)</f>
        <v>12841.566548399998</v>
      </c>
      <c r="E42" s="174">
        <f>SUM(E40:E41)</f>
        <v>13100.916951200001</v>
      </c>
      <c r="F42" s="174">
        <f>SUM(F40:F41)</f>
        <v>14797.543869599998</v>
      </c>
      <c r="G42" s="174">
        <f>SUM(G40:G41)</f>
        <v>12707.1079868</v>
      </c>
      <c r="H42" s="138">
        <f>SUM(H40:H41)</f>
        <v>7032</v>
      </c>
      <c r="I42" s="137">
        <f t="shared" ref="I42:Z42" si="14">SUM(I40:I41)</f>
        <v>10861.455069999998</v>
      </c>
      <c r="J42" s="137">
        <f t="shared" si="14"/>
        <v>14850.303366</v>
      </c>
      <c r="K42" s="137">
        <f t="shared" si="14"/>
        <v>13368.8594732</v>
      </c>
      <c r="L42" s="137">
        <f t="shared" si="14"/>
        <v>14740.2454784</v>
      </c>
      <c r="M42" s="138">
        <f t="shared" si="14"/>
        <v>7081</v>
      </c>
      <c r="N42" s="137">
        <f t="shared" si="14"/>
        <v>11396.313999999998</v>
      </c>
      <c r="O42" s="137">
        <f t="shared" si="14"/>
        <v>12131.484799999998</v>
      </c>
      <c r="P42" s="137">
        <f t="shared" si="14"/>
        <v>14511.907324</v>
      </c>
      <c r="Q42" s="137">
        <f t="shared" si="14"/>
        <v>14790.200399999996</v>
      </c>
      <c r="R42" s="138">
        <f t="shared" si="14"/>
        <v>6951</v>
      </c>
      <c r="S42" s="137">
        <f t="shared" si="14"/>
        <v>13019.7804</v>
      </c>
      <c r="T42" s="137">
        <f t="shared" si="14"/>
        <v>13168.763199999999</v>
      </c>
      <c r="U42" s="137">
        <f t="shared" si="14"/>
        <v>11491.75936</v>
      </c>
      <c r="V42" s="137">
        <f t="shared" si="14"/>
        <v>16101.466399999999</v>
      </c>
      <c r="W42" s="138">
        <f t="shared" si="14"/>
        <v>53781.769360000006</v>
      </c>
      <c r="X42" s="137">
        <f t="shared" si="14"/>
        <v>21705.599999999999</v>
      </c>
      <c r="Y42" s="137">
        <f t="shared" si="14"/>
        <v>20010.8</v>
      </c>
      <c r="Z42" s="137">
        <f t="shared" si="14"/>
        <v>21909.558159999997</v>
      </c>
      <c r="AA42" s="137">
        <v>17913.351999999999</v>
      </c>
      <c r="AB42" s="138">
        <f>SUM(X42:AA42)</f>
        <v>81539.310159999994</v>
      </c>
      <c r="AC42" s="324">
        <f>SUM(AC40:AC41)</f>
        <v>17928.399999999998</v>
      </c>
      <c r="AD42" s="324">
        <f>SUM(AD40:AD41)</f>
        <v>19265.999999999996</v>
      </c>
      <c r="AE42" s="324">
        <f t="shared" ref="AE42:AF42" si="15">SUM(AE40:AE41)</f>
        <v>17601.599999999999</v>
      </c>
      <c r="AF42" s="324">
        <f t="shared" si="15"/>
        <v>13528</v>
      </c>
      <c r="AG42" s="138">
        <f>SUM(AC42:AF42)</f>
        <v>68324</v>
      </c>
      <c r="AH42" s="324">
        <f>SUM(AH40:AH41)</f>
        <v>18969.599999999999</v>
      </c>
      <c r="AI42" s="324">
        <f>SUM(AI40:AI41)</f>
        <v>19752.400000000001</v>
      </c>
      <c r="AJ42" s="324">
        <f>SUM(AJ40:AJ41)</f>
        <v>19991.959599999998</v>
      </c>
      <c r="AK42" s="324">
        <f>SUM(AK40:AK41)</f>
        <v>16184.0404</v>
      </c>
      <c r="AL42" s="138">
        <f>SUM(AH42:AK42)</f>
        <v>74898</v>
      </c>
      <c r="AM42" s="324">
        <f>SUM(AM40:AM41)</f>
        <v>17244.399999999998</v>
      </c>
      <c r="AN42" s="324">
        <f>SUM(AN40:AN41)</f>
        <v>18266.600000000002</v>
      </c>
      <c r="AO42" s="324">
        <f>SUM(AO40:AO41)</f>
        <v>16864.399999999998</v>
      </c>
    </row>
    <row r="43" spans="2:43">
      <c r="B43" s="16"/>
      <c r="C43" s="175"/>
      <c r="D43" s="176"/>
      <c r="E43" s="176"/>
      <c r="F43" s="176"/>
      <c r="G43" s="176"/>
      <c r="H43" s="177"/>
      <c r="I43" s="176"/>
      <c r="J43" s="176"/>
      <c r="K43" s="176"/>
      <c r="L43" s="176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AB43" s="177"/>
      <c r="AC43" s="338"/>
      <c r="AD43" s="338"/>
      <c r="AE43" s="338"/>
      <c r="AF43" s="338"/>
      <c r="AG43" s="338"/>
      <c r="AH43" s="292"/>
      <c r="AM43" s="366"/>
    </row>
    <row r="44" spans="2:43">
      <c r="B44" s="16"/>
      <c r="C44" s="175"/>
      <c r="D44" s="127"/>
      <c r="E44" s="127"/>
      <c r="F44" s="127"/>
      <c r="G44" s="127"/>
      <c r="H44" s="128"/>
      <c r="I44" s="127"/>
      <c r="J44" s="127"/>
      <c r="K44" s="127"/>
      <c r="L44" s="127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AB44" s="128"/>
      <c r="AC44" s="322"/>
      <c r="AD44" s="322"/>
      <c r="AE44" s="322"/>
      <c r="AF44" s="322"/>
      <c r="AG44" s="322"/>
      <c r="AH44" s="292"/>
      <c r="AI44" s="292"/>
      <c r="AM44" s="366"/>
    </row>
    <row r="45" spans="2:43">
      <c r="H45" s="111"/>
      <c r="I45" s="58"/>
      <c r="J45" s="58"/>
      <c r="K45" s="58"/>
      <c r="L45" s="58"/>
      <c r="M45" s="111"/>
      <c r="N45" s="58"/>
      <c r="O45" s="58"/>
      <c r="P45" s="58"/>
      <c r="Q45" s="58"/>
      <c r="R45" s="111"/>
      <c r="V45" s="58"/>
      <c r="W45" s="111"/>
      <c r="AB45" s="111"/>
      <c r="AC45" s="319"/>
      <c r="AG45" s="319"/>
    </row>
    <row r="46" spans="2:43">
      <c r="H46" s="111"/>
      <c r="I46" s="58"/>
      <c r="J46" s="58"/>
      <c r="K46" s="58"/>
      <c r="L46" s="58"/>
      <c r="M46" s="111"/>
      <c r="N46" s="58"/>
      <c r="O46" s="58"/>
      <c r="P46" s="58"/>
      <c r="Q46" s="58"/>
      <c r="R46" s="111"/>
      <c r="V46" s="58"/>
      <c r="W46" s="111"/>
      <c r="AB46" s="111"/>
      <c r="AC46" s="319"/>
      <c r="AG46" s="319"/>
    </row>
    <row r="47" spans="2:43">
      <c r="C47" s="5"/>
      <c r="D47" s="4"/>
      <c r="E47" s="4"/>
      <c r="F47" s="4"/>
      <c r="G47" s="4"/>
      <c r="H47" s="4"/>
      <c r="M47" s="4"/>
      <c r="R47" s="4"/>
      <c r="W47" s="4"/>
      <c r="AB47" s="4"/>
      <c r="AC47" s="292"/>
      <c r="AG47" s="292"/>
    </row>
    <row r="49" spans="2:2">
      <c r="B49" s="64" t="s">
        <v>205</v>
      </c>
    </row>
    <row r="50" spans="2:2">
      <c r="B50" s="150" t="s">
        <v>209</v>
      </c>
    </row>
    <row r="51" spans="2:2">
      <c r="B51" s="150" t="s">
        <v>210</v>
      </c>
    </row>
    <row r="52" spans="2:2">
      <c r="B52" s="150" t="s">
        <v>211</v>
      </c>
    </row>
    <row r="53" spans="2:2">
      <c r="B53" s="150" t="s">
        <v>212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Карсыбек Куан Кайроллаулы</cp:lastModifiedBy>
  <cp:lastPrinted>2021-01-22T15:54:41Z</cp:lastPrinted>
  <dcterms:created xsi:type="dcterms:W3CDTF">2018-04-16T08:07:20Z</dcterms:created>
  <dcterms:modified xsi:type="dcterms:W3CDTF">2023-02-15T06:54:32Z</dcterms:modified>
</cp:coreProperties>
</file>