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rakhmetov\Desktop\Working files\4 кв 2023\Handbook\"/>
    </mc:Choice>
  </mc:AlternateContent>
  <xr:revisionPtr revIDLastSave="0" documentId="13_ncr:1_{595629DB-CE42-4DE0-A3D8-3EADD93465DE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Титульный лист" sheetId="1" r:id="rId1"/>
    <sheet name="Содержание" sheetId="2" r:id="rId2"/>
    <sheet name="стр. 2" sheetId="3" r:id="rId3"/>
    <sheet name="стр. 3" sheetId="19" r:id="rId4"/>
    <sheet name="стр. 4.1" sheetId="5" r:id="rId5"/>
    <sheet name="стр. 4.2" sheetId="20" r:id="rId6"/>
    <sheet name="стр. 5" sheetId="21" r:id="rId7"/>
    <sheet name="стр. 6" sheetId="22" r:id="rId8"/>
    <sheet name="стр. 7" sheetId="23" r:id="rId9"/>
    <sheet name="стр. 8" sheetId="24" r:id="rId10"/>
    <sheet name="стр. 9" sheetId="10" r:id="rId11"/>
  </sheets>
  <definedNames>
    <definedName name="_xlnm._FilterDatabase" localSheetId="6" hidden="1">'стр. 5'!$E$10:$H$14</definedName>
    <definedName name="_xlnm._FilterDatabase" localSheetId="10" hidden="1">'стр. 9'!$B$4:$C$12</definedName>
    <definedName name="_xlnm.Print_Area" localSheetId="3">'стр. 3'!$A$1:$AI$88</definedName>
    <definedName name="_xlnm.Print_Area" localSheetId="4">'стр. 4.1'!$A$1:$AD$45</definedName>
    <definedName name="_xlnm.Print_Area" localSheetId="5">'стр. 4.2'!$A$1:$P$56</definedName>
    <definedName name="_xlnm.Print_Area" localSheetId="6">'стр. 5'!$A$1:$AK$123</definedName>
    <definedName name="_xlnm.Print_Area" localSheetId="7">'стр. 6'!$A$1:$AE$103</definedName>
    <definedName name="_xlnm.Print_Area" localSheetId="8">'стр. 7'!$A$1:$AE$53</definedName>
    <definedName name="_xlnm.Print_Area" localSheetId="9">'стр. 8'!$A$1:$AE$42</definedName>
  </definedNames>
  <calcPr calcId="191029"/>
</workbook>
</file>

<file path=xl/calcChain.xml><?xml version="1.0" encoding="utf-8"?>
<calcChain xmlns="http://schemas.openxmlformats.org/spreadsheetml/2006/main">
  <c r="AO34" i="19" l="1"/>
  <c r="BA116" i="21" l="1"/>
  <c r="BA98" i="21"/>
  <c r="BA120" i="21" s="1"/>
  <c r="BA123" i="21" s="1"/>
  <c r="BA14" i="21"/>
  <c r="BA52" i="21" s="1"/>
  <c r="BA62" i="21" s="1"/>
  <c r="BA69" i="21" s="1"/>
  <c r="AZ116" i="21"/>
  <c r="AE34" i="20" l="1"/>
  <c r="AE17" i="20"/>
  <c r="AY84" i="19" l="1"/>
  <c r="AX84" i="19"/>
  <c r="AY68" i="19"/>
  <c r="AX68" i="19"/>
  <c r="AY51" i="19"/>
  <c r="AX51" i="19"/>
  <c r="AY38" i="19"/>
  <c r="AX38" i="19"/>
  <c r="AY26" i="19"/>
  <c r="AX26" i="19"/>
  <c r="AV90" i="22" l="1"/>
  <c r="AV33" i="24" l="1"/>
  <c r="AV36" i="24"/>
  <c r="AV35" i="24"/>
  <c r="AU37" i="24"/>
  <c r="AV30" i="24"/>
  <c r="AV31" i="24"/>
  <c r="AV32" i="24"/>
  <c r="AV29" i="24"/>
  <c r="AU33" i="24"/>
  <c r="AU39" i="24" s="1"/>
  <c r="AV13" i="24"/>
  <c r="AV14" i="24"/>
  <c r="AV15" i="24"/>
  <c r="AV18" i="24"/>
  <c r="AV19" i="24"/>
  <c r="AV12" i="24"/>
  <c r="AU22" i="24"/>
  <c r="AU20" i="24"/>
  <c r="AU16" i="24"/>
  <c r="AV15" i="23"/>
  <c r="AV41" i="23"/>
  <c r="AU42" i="23"/>
  <c r="AV40" i="23"/>
  <c r="AV35" i="23"/>
  <c r="AV34" i="23"/>
  <c r="AV36" i="23" s="1"/>
  <c r="AU36" i="23"/>
  <c r="AV20" i="23"/>
  <c r="AV21" i="23"/>
  <c r="AV22" i="23"/>
  <c r="AV24" i="23"/>
  <c r="AV19" i="23"/>
  <c r="AU23" i="23"/>
  <c r="AV11" i="23"/>
  <c r="AV12" i="23"/>
  <c r="AV13" i="23"/>
  <c r="AV10" i="23"/>
  <c r="AU14" i="23"/>
  <c r="AC83" i="22"/>
  <c r="AD83" i="22" s="1"/>
  <c r="AC84" i="22"/>
  <c r="AE84" i="22" s="1"/>
  <c r="AD84" i="22"/>
  <c r="AF84" i="22" s="1"/>
  <c r="H83" i="22"/>
  <c r="M83" i="22"/>
  <c r="R83" i="22"/>
  <c r="W83" i="22"/>
  <c r="AB83" i="22"/>
  <c r="H84" i="22"/>
  <c r="M84" i="22"/>
  <c r="R84" i="22"/>
  <c r="W84" i="22"/>
  <c r="AB84" i="22"/>
  <c r="AV89" i="22"/>
  <c r="AV91" i="22"/>
  <c r="AV74" i="22"/>
  <c r="AV75" i="22"/>
  <c r="AV76" i="22"/>
  <c r="AV77" i="22"/>
  <c r="AV78" i="22"/>
  <c r="AV79" i="22"/>
  <c r="AV80" i="22"/>
  <c r="AV81" i="22"/>
  <c r="AV82" i="22"/>
  <c r="AV73" i="22"/>
  <c r="AV63" i="22"/>
  <c r="AV60" i="22"/>
  <c r="AV61" i="22"/>
  <c r="AV59" i="22"/>
  <c r="AV44" i="22"/>
  <c r="AV45" i="22"/>
  <c r="AV46" i="22"/>
  <c r="AV47" i="22"/>
  <c r="AV48" i="22"/>
  <c r="AV49" i="22"/>
  <c r="AV50" i="22"/>
  <c r="AV51" i="22"/>
  <c r="AV52" i="22"/>
  <c r="AV43" i="22"/>
  <c r="AV30" i="22"/>
  <c r="AV33" i="22" s="1"/>
  <c r="AV31" i="22"/>
  <c r="AV29" i="22"/>
  <c r="AV14" i="22"/>
  <c r="AV15" i="22"/>
  <c r="AV16" i="22"/>
  <c r="AV17" i="22"/>
  <c r="AV19" i="22"/>
  <c r="AV20" i="22"/>
  <c r="AV21" i="22"/>
  <c r="AV22" i="22"/>
  <c r="AV13" i="22"/>
  <c r="AU26" i="22"/>
  <c r="AU93" i="22"/>
  <c r="AT93" i="22"/>
  <c r="AQ73" i="22"/>
  <c r="AU86" i="22"/>
  <c r="AU95" i="22" s="1"/>
  <c r="AV39" i="24" l="1"/>
  <c r="AV37" i="24"/>
  <c r="AG84" i="22"/>
  <c r="AE83" i="22"/>
  <c r="AV93" i="22"/>
  <c r="AU63" i="22"/>
  <c r="AU65" i="22" s="1"/>
  <c r="AU56" i="22"/>
  <c r="AC53" i="22"/>
  <c r="AD53" i="22"/>
  <c r="AC54" i="22"/>
  <c r="AD54" i="22" s="1"/>
  <c r="H53" i="22"/>
  <c r="M53" i="22"/>
  <c r="R53" i="22"/>
  <c r="W53" i="22"/>
  <c r="AB53" i="22"/>
  <c r="H54" i="22"/>
  <c r="M54" i="22"/>
  <c r="R54" i="22"/>
  <c r="W54" i="22"/>
  <c r="AB54" i="22"/>
  <c r="AU35" i="22"/>
  <c r="AU33" i="22"/>
  <c r="H23" i="22"/>
  <c r="I23" i="22" s="1"/>
  <c r="J23" i="22" s="1"/>
  <c r="H24" i="22"/>
  <c r="I24" i="22" s="1"/>
  <c r="AG83" i="22" l="1"/>
  <c r="AH83" i="22"/>
  <c r="AI83" i="22"/>
  <c r="AF83" i="22"/>
  <c r="AH84" i="22"/>
  <c r="AE53" i="22"/>
  <c r="AF53" i="22" s="1"/>
  <c r="AG53" i="22" s="1"/>
  <c r="AE54" i="22"/>
  <c r="AF54" i="22" s="1"/>
  <c r="J24" i="22"/>
  <c r="K24" i="22" s="1"/>
  <c r="K23" i="22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AM116" i="21"/>
  <c r="AN116" i="21"/>
  <c r="AO116" i="21"/>
  <c r="AP116" i="21"/>
  <c r="AQ116" i="21"/>
  <c r="AR116" i="21"/>
  <c r="AS116" i="21"/>
  <c r="AT116" i="21"/>
  <c r="AU116" i="21"/>
  <c r="AV116" i="21"/>
  <c r="AW116" i="21"/>
  <c r="AX116" i="21"/>
  <c r="AY116" i="21"/>
  <c r="J116" i="21"/>
  <c r="AB43" i="20"/>
  <c r="AC32" i="20"/>
  <c r="AJ84" i="22" l="1"/>
  <c r="AI84" i="22"/>
  <c r="AJ83" i="22"/>
  <c r="AH53" i="22"/>
  <c r="AG54" i="22"/>
  <c r="AH54" i="22" s="1"/>
  <c r="L24" i="22"/>
  <c r="M24" i="22" s="1"/>
  <c r="L23" i="22"/>
  <c r="AW38" i="19"/>
  <c r="AW26" i="19"/>
  <c r="AL84" i="22" l="1"/>
  <c r="AM84" i="22" s="1"/>
  <c r="AK83" i="22"/>
  <c r="AK84" i="22"/>
  <c r="AI54" i="22"/>
  <c r="AI53" i="22"/>
  <c r="N24" i="22"/>
  <c r="O24" i="22" s="1"/>
  <c r="P24" i="22" s="1"/>
  <c r="M23" i="22"/>
  <c r="N23" i="22" s="1"/>
  <c r="AY98" i="21"/>
  <c r="AY14" i="21"/>
  <c r="AY52" i="21" s="1"/>
  <c r="AY62" i="21" s="1"/>
  <c r="AY69" i="21" s="1"/>
  <c r="AN84" i="22" l="1"/>
  <c r="AL83" i="22"/>
  <c r="AJ54" i="22"/>
  <c r="AJ53" i="22"/>
  <c r="AK53" i="22" s="1"/>
  <c r="Q24" i="22"/>
  <c r="R24" i="22"/>
  <c r="O23" i="22"/>
  <c r="AY120" i="21"/>
  <c r="AY123" i="21" s="1"/>
  <c r="AT63" i="22"/>
  <c r="AT56" i="22"/>
  <c r="AT65" i="22" s="1"/>
  <c r="AM83" i="22" l="1"/>
  <c r="AN83" i="22"/>
  <c r="AO83" i="22"/>
  <c r="AO84" i="22"/>
  <c r="AL53" i="22"/>
  <c r="AK54" i="22"/>
  <c r="AL54" i="22" s="1"/>
  <c r="S24" i="22"/>
  <c r="T24" i="22" s="1"/>
  <c r="U24" i="22"/>
  <c r="V24" i="22" s="1"/>
  <c r="P23" i="22"/>
  <c r="AT37" i="24"/>
  <c r="AT33" i="24"/>
  <c r="AT39" i="24" s="1"/>
  <c r="AT22" i="24"/>
  <c r="AT20" i="24"/>
  <c r="AT16" i="24"/>
  <c r="AT42" i="23"/>
  <c r="AT36" i="23"/>
  <c r="AT23" i="23"/>
  <c r="AT14" i="23"/>
  <c r="AT86" i="22"/>
  <c r="AT95" i="22" s="1"/>
  <c r="AT33" i="22"/>
  <c r="AT26" i="22"/>
  <c r="AT35" i="22" s="1"/>
  <c r="AQ84" i="22" l="1"/>
  <c r="AR84" i="22" s="1"/>
  <c r="AP84" i="22"/>
  <c r="AP83" i="22"/>
  <c r="AQ83" i="22" s="1"/>
  <c r="AM53" i="22"/>
  <c r="AN53" i="22" s="1"/>
  <c r="AM54" i="22"/>
  <c r="AN54" i="22" s="1"/>
  <c r="W24" i="22"/>
  <c r="X24" i="22" s="1"/>
  <c r="Q23" i="22"/>
  <c r="AS98" i="21"/>
  <c r="AX98" i="21"/>
  <c r="AQ24" i="23"/>
  <c r="AV84" i="22" l="1"/>
  <c r="AR83" i="22"/>
  <c r="AS84" i="22"/>
  <c r="AT84" i="22"/>
  <c r="AO53" i="22"/>
  <c r="AP53" i="22" s="1"/>
  <c r="AO54" i="22"/>
  <c r="AP54" i="22" s="1"/>
  <c r="Y24" i="22"/>
  <c r="Z24" i="22" s="1"/>
  <c r="R23" i="22"/>
  <c r="AX14" i="21"/>
  <c r="AX52" i="21" s="1"/>
  <c r="AX62" i="21" s="1"/>
  <c r="AX69" i="21" s="1"/>
  <c r="AX120" i="21" s="1"/>
  <c r="AX123" i="21" s="1"/>
  <c r="AT83" i="22" l="1"/>
  <c r="AV83" i="22" s="1"/>
  <c r="AV86" i="22" s="1"/>
  <c r="AV95" i="22" s="1"/>
  <c r="AS83" i="22"/>
  <c r="AQ53" i="22"/>
  <c r="AQ54" i="22"/>
  <c r="AR54" i="22" s="1"/>
  <c r="AA24" i="22"/>
  <c r="AB24" i="22" s="1"/>
  <c r="S23" i="22"/>
  <c r="AV26" i="19"/>
  <c r="AS39" i="24"/>
  <c r="AS37" i="24"/>
  <c r="AS33" i="24"/>
  <c r="AS22" i="24"/>
  <c r="AS20" i="24"/>
  <c r="AS16" i="24"/>
  <c r="AS42" i="23"/>
  <c r="AS36" i="23"/>
  <c r="AS23" i="23"/>
  <c r="AS14" i="23"/>
  <c r="AR53" i="22" l="1"/>
  <c r="AS54" i="22"/>
  <c r="AT54" i="22" s="1"/>
  <c r="T23" i="22"/>
  <c r="AC24" i="22"/>
  <c r="AD24" i="22" s="1"/>
  <c r="AS93" i="22"/>
  <c r="AS86" i="22"/>
  <c r="AS63" i="22"/>
  <c r="AS56" i="22"/>
  <c r="AS33" i="22"/>
  <c r="AS26" i="22"/>
  <c r="AS35" i="22" s="1"/>
  <c r="AS53" i="22" l="1"/>
  <c r="AS65" i="22"/>
  <c r="AV54" i="22"/>
  <c r="AT53" i="22"/>
  <c r="AV53" i="22" s="1"/>
  <c r="AV56" i="22" s="1"/>
  <c r="AV65" i="22" s="1"/>
  <c r="AS95" i="22"/>
  <c r="AE24" i="22"/>
  <c r="AF24" i="22" s="1"/>
  <c r="U23" i="22"/>
  <c r="AD39" i="24"/>
  <c r="AR37" i="24"/>
  <c r="AP37" i="24"/>
  <c r="AO37" i="24"/>
  <c r="AN37" i="24"/>
  <c r="AN39" i="24" s="1"/>
  <c r="AM37" i="24"/>
  <c r="AJ37" i="24"/>
  <c r="AI37" i="24"/>
  <c r="AH37" i="24"/>
  <c r="AF37" i="24"/>
  <c r="AE37" i="24"/>
  <c r="AD37" i="24"/>
  <c r="AC37" i="24"/>
  <c r="Z37" i="24"/>
  <c r="Y37" i="24"/>
  <c r="Q37" i="24"/>
  <c r="P37" i="24"/>
  <c r="O37" i="24"/>
  <c r="N37" i="24"/>
  <c r="L37" i="24"/>
  <c r="K37" i="24"/>
  <c r="J37" i="24"/>
  <c r="I37" i="24"/>
  <c r="G37" i="24"/>
  <c r="F37" i="24"/>
  <c r="E37" i="24"/>
  <c r="D37" i="24"/>
  <c r="AQ36" i="24"/>
  <c r="AL36" i="24"/>
  <c r="AG36" i="24"/>
  <c r="AA36" i="24"/>
  <c r="X36" i="24"/>
  <c r="AB36" i="24" s="1"/>
  <c r="V36" i="24"/>
  <c r="U36" i="24"/>
  <c r="T36" i="24"/>
  <c r="S36" i="24"/>
  <c r="R36" i="24"/>
  <c r="M36" i="24"/>
  <c r="H36" i="24"/>
  <c r="AQ35" i="24"/>
  <c r="AL35" i="24"/>
  <c r="AL37" i="24" s="1"/>
  <c r="AG35" i="24"/>
  <c r="AA35" i="24"/>
  <c r="AA37" i="24" s="1"/>
  <c r="X35" i="24"/>
  <c r="X37" i="24" s="1"/>
  <c r="V35" i="24"/>
  <c r="V37" i="24" s="1"/>
  <c r="U35" i="24"/>
  <c r="U37" i="24" s="1"/>
  <c r="T35" i="24"/>
  <c r="S35" i="24"/>
  <c r="R35" i="24"/>
  <c r="R37" i="24" s="1"/>
  <c r="M35" i="24"/>
  <c r="M37" i="24" s="1"/>
  <c r="H35" i="24"/>
  <c r="H37" i="24" s="1"/>
  <c r="AR33" i="24"/>
  <c r="AR39" i="24" s="1"/>
  <c r="AP33" i="24"/>
  <c r="AP39" i="24" s="1"/>
  <c r="AO33" i="24"/>
  <c r="AO39" i="24" s="1"/>
  <c r="AN33" i="24"/>
  <c r="AM33" i="24"/>
  <c r="AJ33" i="24"/>
  <c r="AI33" i="24"/>
  <c r="AI39" i="24" s="1"/>
  <c r="AH33" i="24"/>
  <c r="AH39" i="24" s="1"/>
  <c r="AF33" i="24"/>
  <c r="AF39" i="24" s="1"/>
  <c r="AE33" i="24"/>
  <c r="AD33" i="24"/>
  <c r="AC33" i="24"/>
  <c r="AC39" i="24" s="1"/>
  <c r="Z33" i="24"/>
  <c r="Z39" i="24" s="1"/>
  <c r="Y33" i="24"/>
  <c r="Y39" i="24" s="1"/>
  <c r="Q33" i="24"/>
  <c r="Q39" i="24" s="1"/>
  <c r="P33" i="24"/>
  <c r="P39" i="24" s="1"/>
  <c r="O33" i="24"/>
  <c r="N33" i="24"/>
  <c r="N39" i="24" s="1"/>
  <c r="L33" i="24"/>
  <c r="L39" i="24" s="1"/>
  <c r="K33" i="24"/>
  <c r="K39" i="24" s="1"/>
  <c r="J33" i="24"/>
  <c r="J39" i="24" s="1"/>
  <c r="I33" i="24"/>
  <c r="I39" i="24" s="1"/>
  <c r="G33" i="24"/>
  <c r="F33" i="24"/>
  <c r="E33" i="24"/>
  <c r="D33" i="24"/>
  <c r="D39" i="24" s="1"/>
  <c r="AQ32" i="24"/>
  <c r="AL32" i="24"/>
  <c r="AG32" i="24"/>
  <c r="AA32" i="24"/>
  <c r="X32" i="24"/>
  <c r="AB32" i="24" s="1"/>
  <c r="V32" i="24"/>
  <c r="U32" i="24"/>
  <c r="T32" i="24"/>
  <c r="S32" i="24"/>
  <c r="R32" i="24"/>
  <c r="M32" i="24"/>
  <c r="H32" i="24"/>
  <c r="AQ31" i="24"/>
  <c r="AL31" i="24"/>
  <c r="AG31" i="24"/>
  <c r="AA31" i="24"/>
  <c r="X31" i="24"/>
  <c r="V31" i="24"/>
  <c r="U31" i="24"/>
  <c r="T31" i="24"/>
  <c r="S31" i="24"/>
  <c r="R31" i="24"/>
  <c r="M31" i="24"/>
  <c r="H31" i="24"/>
  <c r="AQ30" i="24"/>
  <c r="AL30" i="24"/>
  <c r="AG30" i="24"/>
  <c r="AA30" i="24"/>
  <c r="X30" i="24"/>
  <c r="AB30" i="24" s="1"/>
  <c r="V30" i="24"/>
  <c r="W30" i="24" s="1"/>
  <c r="U30" i="24"/>
  <c r="T30" i="24"/>
  <c r="S30" i="24"/>
  <c r="R30" i="24"/>
  <c r="M30" i="24"/>
  <c r="H30" i="24"/>
  <c r="AQ29" i="24"/>
  <c r="AQ33" i="24" s="1"/>
  <c r="AL29" i="24"/>
  <c r="AL33" i="24" s="1"/>
  <c r="AL39" i="24" s="1"/>
  <c r="AG29" i="24"/>
  <c r="AA29" i="24"/>
  <c r="AA33" i="24" s="1"/>
  <c r="X29" i="24"/>
  <c r="AB29" i="24" s="1"/>
  <c r="V29" i="24"/>
  <c r="U29" i="24"/>
  <c r="U33" i="24" s="1"/>
  <c r="U39" i="24" s="1"/>
  <c r="T29" i="24"/>
  <c r="T33" i="24" s="1"/>
  <c r="S29" i="24"/>
  <c r="R29" i="24"/>
  <c r="M29" i="24"/>
  <c r="M33" i="24" s="1"/>
  <c r="H29" i="24"/>
  <c r="AR20" i="24"/>
  <c r="AV20" i="24" s="1"/>
  <c r="AP20" i="24"/>
  <c r="AO20" i="24"/>
  <c r="AN20" i="24"/>
  <c r="AM20" i="24"/>
  <c r="AK20" i="24"/>
  <c r="AJ20" i="24"/>
  <c r="AI20" i="24"/>
  <c r="AH20" i="24"/>
  <c r="AH22" i="24" s="1"/>
  <c r="AF20" i="24"/>
  <c r="AE20" i="24"/>
  <c r="AD20" i="24"/>
  <c r="AC20" i="24"/>
  <c r="AA20" i="24"/>
  <c r="Z20" i="24"/>
  <c r="Y20" i="24"/>
  <c r="X20" i="24"/>
  <c r="V20" i="24"/>
  <c r="U20" i="24"/>
  <c r="T20" i="24"/>
  <c r="S20" i="24"/>
  <c r="Q20" i="24"/>
  <c r="P20" i="24"/>
  <c r="O20" i="24"/>
  <c r="N20" i="24"/>
  <c r="L20" i="24"/>
  <c r="K20" i="24"/>
  <c r="J20" i="24"/>
  <c r="I20" i="24"/>
  <c r="G20" i="24"/>
  <c r="F20" i="24"/>
  <c r="E20" i="24"/>
  <c r="D20" i="24"/>
  <c r="AQ19" i="24"/>
  <c r="AL19" i="24"/>
  <c r="AG19" i="24"/>
  <c r="AB19" i="24"/>
  <c r="W19" i="24"/>
  <c r="R19" i="24"/>
  <c r="M19" i="24"/>
  <c r="H19" i="24"/>
  <c r="AQ18" i="24"/>
  <c r="AQ20" i="24" s="1"/>
  <c r="AL18" i="24"/>
  <c r="AL20" i="24" s="1"/>
  <c r="AG18" i="24"/>
  <c r="AG20" i="24" s="1"/>
  <c r="AB18" i="24"/>
  <c r="AB20" i="24" s="1"/>
  <c r="W18" i="24"/>
  <c r="W20" i="24" s="1"/>
  <c r="R18" i="24"/>
  <c r="R20" i="24" s="1"/>
  <c r="M18" i="24"/>
  <c r="M20" i="24" s="1"/>
  <c r="H18" i="24"/>
  <c r="H20" i="24" s="1"/>
  <c r="AR16" i="24"/>
  <c r="AP16" i="24"/>
  <c r="AO16" i="24"/>
  <c r="AO22" i="24" s="1"/>
  <c r="AN16" i="24"/>
  <c r="AN22" i="24" s="1"/>
  <c r="AK16" i="24"/>
  <c r="AK22" i="24" s="1"/>
  <c r="AJ16" i="24"/>
  <c r="AJ22" i="24" s="1"/>
  <c r="AI16" i="24"/>
  <c r="AI22" i="24" s="1"/>
  <c r="AH16" i="24"/>
  <c r="AF16" i="24"/>
  <c r="AF22" i="24" s="1"/>
  <c r="AE16" i="24"/>
  <c r="AE22" i="24" s="1"/>
  <c r="AD16" i="24"/>
  <c r="AD22" i="24" s="1"/>
  <c r="AC16" i="24"/>
  <c r="AC22" i="24" s="1"/>
  <c r="AA16" i="24"/>
  <c r="AA22" i="24" s="1"/>
  <c r="Z16" i="24"/>
  <c r="Y16" i="24"/>
  <c r="Y22" i="24" s="1"/>
  <c r="X16" i="24"/>
  <c r="X22" i="24" s="1"/>
  <c r="V16" i="24"/>
  <c r="V22" i="24" s="1"/>
  <c r="U16" i="24"/>
  <c r="U22" i="24" s="1"/>
  <c r="T16" i="24"/>
  <c r="T22" i="24" s="1"/>
  <c r="S16" i="24"/>
  <c r="S22" i="24" s="1"/>
  <c r="Q16" i="24"/>
  <c r="Q22" i="24" s="1"/>
  <c r="P16" i="24"/>
  <c r="O16" i="24"/>
  <c r="O22" i="24" s="1"/>
  <c r="N16" i="24"/>
  <c r="N22" i="24" s="1"/>
  <c r="L16" i="24"/>
  <c r="L22" i="24" s="1"/>
  <c r="K16" i="24"/>
  <c r="K22" i="24" s="1"/>
  <c r="J16" i="24"/>
  <c r="I16" i="24"/>
  <c r="I22" i="24" s="1"/>
  <c r="G16" i="24"/>
  <c r="G22" i="24" s="1"/>
  <c r="F16" i="24"/>
  <c r="E16" i="24"/>
  <c r="E22" i="24" s="1"/>
  <c r="D16" i="24"/>
  <c r="D22" i="24" s="1"/>
  <c r="AQ15" i="24"/>
  <c r="AM15" i="24"/>
  <c r="AL15" i="24"/>
  <c r="AG15" i="24"/>
  <c r="AB15" i="24"/>
  <c r="W15" i="24"/>
  <c r="R15" i="24"/>
  <c r="M15" i="24"/>
  <c r="H15" i="24"/>
  <c r="H16" i="24" s="1"/>
  <c r="AM14" i="24"/>
  <c r="AM16" i="24" s="1"/>
  <c r="AM22" i="24" s="1"/>
  <c r="AL14" i="24"/>
  <c r="AG14" i="24"/>
  <c r="AB14" i="24"/>
  <c r="W14" i="24"/>
  <c r="R14" i="24"/>
  <c r="M14" i="24"/>
  <c r="H14" i="24"/>
  <c r="AQ13" i="24"/>
  <c r="AL13" i="24"/>
  <c r="AG13" i="24"/>
  <c r="AB13" i="24"/>
  <c r="W13" i="24"/>
  <c r="R13" i="24"/>
  <c r="M13" i="24"/>
  <c r="H13" i="24"/>
  <c r="AQ12" i="24"/>
  <c r="AL12" i="24"/>
  <c r="AL16" i="24" s="1"/>
  <c r="AL22" i="24" s="1"/>
  <c r="AG12" i="24"/>
  <c r="AB12" i="24"/>
  <c r="AB16" i="24" s="1"/>
  <c r="AB22" i="24" s="1"/>
  <c r="W12" i="24"/>
  <c r="W16" i="24" s="1"/>
  <c r="R12" i="24"/>
  <c r="R16" i="24" s="1"/>
  <c r="M12" i="24"/>
  <c r="M16" i="24" s="1"/>
  <c r="M22" i="24" s="1"/>
  <c r="H12" i="24"/>
  <c r="AR42" i="23"/>
  <c r="AV42" i="23" s="1"/>
  <c r="AP42" i="23"/>
  <c r="AO42" i="23"/>
  <c r="AN42" i="23"/>
  <c r="AM42" i="23"/>
  <c r="AK42" i="23"/>
  <c r="AJ42" i="23"/>
  <c r="AI42" i="23"/>
  <c r="AH42" i="23"/>
  <c r="AF42" i="23"/>
  <c r="AE42" i="23"/>
  <c r="AD42" i="23"/>
  <c r="AC42" i="23"/>
  <c r="Z42" i="23"/>
  <c r="Y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AQ41" i="23"/>
  <c r="AL41" i="23"/>
  <c r="AG41" i="23"/>
  <c r="X41" i="23"/>
  <c r="X42" i="23" s="1"/>
  <c r="AB42" i="23" s="1"/>
  <c r="W41" i="23"/>
  <c r="AQ40" i="23"/>
  <c r="AL40" i="23"/>
  <c r="AG40" i="23"/>
  <c r="AB40" i="23"/>
  <c r="X40" i="23"/>
  <c r="W40" i="23"/>
  <c r="AR36" i="23"/>
  <c r="AP36" i="23"/>
  <c r="AO36" i="23"/>
  <c r="AN36" i="23"/>
  <c r="AM36" i="23"/>
  <c r="AK36" i="23"/>
  <c r="AJ36" i="23"/>
  <c r="AI36" i="23"/>
  <c r="AH36" i="23"/>
  <c r="AF36" i="23"/>
  <c r="AE36" i="23"/>
  <c r="AD36" i="23"/>
  <c r="AC36" i="23"/>
  <c r="Z36" i="23"/>
  <c r="Y36" i="23"/>
  <c r="X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AQ35" i="23"/>
  <c r="AL35" i="23"/>
  <c r="AG35" i="23"/>
  <c r="AB35" i="23"/>
  <c r="W35" i="23"/>
  <c r="AQ34" i="23"/>
  <c r="AL34" i="23"/>
  <c r="AG34" i="23"/>
  <c r="AB34" i="23"/>
  <c r="W34" i="23"/>
  <c r="AL24" i="23"/>
  <c r="AG24" i="23"/>
  <c r="AB24" i="23"/>
  <c r="W24" i="23"/>
  <c r="R24" i="23"/>
  <c r="M24" i="23"/>
  <c r="H24" i="23"/>
  <c r="AR23" i="23"/>
  <c r="AV23" i="23" s="1"/>
  <c r="AP23" i="23"/>
  <c r="AO23" i="23"/>
  <c r="AN23" i="23"/>
  <c r="AM23" i="23"/>
  <c r="AJ23" i="23"/>
  <c r="AI23" i="23"/>
  <c r="AH23" i="23"/>
  <c r="AF23" i="23"/>
  <c r="AE23" i="23"/>
  <c r="AC23" i="23"/>
  <c r="Z23" i="23"/>
  <c r="Y23" i="23"/>
  <c r="X23" i="23"/>
  <c r="V23" i="23"/>
  <c r="U23" i="23"/>
  <c r="T23" i="23"/>
  <c r="S23" i="23"/>
  <c r="Q23" i="23"/>
  <c r="P23" i="23"/>
  <c r="O23" i="23"/>
  <c r="N23" i="23"/>
  <c r="L23" i="23"/>
  <c r="K23" i="23"/>
  <c r="J23" i="23"/>
  <c r="I23" i="23"/>
  <c r="G23" i="23"/>
  <c r="F23" i="23"/>
  <c r="E23" i="23"/>
  <c r="D23" i="23"/>
  <c r="AQ22" i="23"/>
  <c r="AL22" i="23"/>
  <c r="AG22" i="23"/>
  <c r="AB22" i="23"/>
  <c r="W22" i="23"/>
  <c r="R22" i="23"/>
  <c r="M22" i="23"/>
  <c r="H22" i="23"/>
  <c r="AQ21" i="23"/>
  <c r="AL21" i="23"/>
  <c r="AG21" i="23"/>
  <c r="AB21" i="23"/>
  <c r="W21" i="23"/>
  <c r="R21" i="23"/>
  <c r="M21" i="23"/>
  <c r="H21" i="23"/>
  <c r="AQ20" i="23"/>
  <c r="AL20" i="23"/>
  <c r="AG20" i="23"/>
  <c r="AB20" i="23"/>
  <c r="W20" i="23"/>
  <c r="R20" i="23"/>
  <c r="M20" i="23"/>
  <c r="H20" i="23"/>
  <c r="AQ19" i="23"/>
  <c r="AQ23" i="23" s="1"/>
  <c r="AL19" i="23"/>
  <c r="AG19" i="23"/>
  <c r="AB19" i="23"/>
  <c r="W19" i="23"/>
  <c r="W23" i="23" s="1"/>
  <c r="R19" i="23"/>
  <c r="R23" i="23" s="1"/>
  <c r="M19" i="23"/>
  <c r="M23" i="23" s="1"/>
  <c r="H19" i="23"/>
  <c r="AQ15" i="23"/>
  <c r="AL15" i="23"/>
  <c r="AG15" i="23"/>
  <c r="AB15" i="23"/>
  <c r="W15" i="23"/>
  <c r="R15" i="23"/>
  <c r="M15" i="23"/>
  <c r="H15" i="23"/>
  <c r="AR14" i="23"/>
  <c r="AV14" i="23" s="1"/>
  <c r="AP14" i="23"/>
  <c r="AO14" i="23"/>
  <c r="AN14" i="23"/>
  <c r="AM14" i="23"/>
  <c r="AK14" i="23"/>
  <c r="AK23" i="23" s="1"/>
  <c r="AJ14" i="23"/>
  <c r="AI14" i="23"/>
  <c r="AH14" i="23"/>
  <c r="AF14" i="23"/>
  <c r="AE14" i="23"/>
  <c r="AD14" i="23"/>
  <c r="AC14" i="23"/>
  <c r="Z14" i="23"/>
  <c r="Y14" i="23"/>
  <c r="X14" i="23"/>
  <c r="V14" i="23"/>
  <c r="U14" i="23"/>
  <c r="T14" i="23"/>
  <c r="S14" i="23"/>
  <c r="Q14" i="23"/>
  <c r="P14" i="23"/>
  <c r="O14" i="23"/>
  <c r="N14" i="23"/>
  <c r="L14" i="23"/>
  <c r="K14" i="23"/>
  <c r="J14" i="23"/>
  <c r="I14" i="23"/>
  <c r="G14" i="23"/>
  <c r="F14" i="23"/>
  <c r="E14" i="23"/>
  <c r="D14" i="23"/>
  <c r="AQ13" i="23"/>
  <c r="AL13" i="23"/>
  <c r="AG13" i="23"/>
  <c r="AB13" i="23"/>
  <c r="W13" i="23"/>
  <c r="R13" i="23"/>
  <c r="M13" i="23"/>
  <c r="H13" i="23"/>
  <c r="AQ12" i="23"/>
  <c r="AL12" i="23"/>
  <c r="AG12" i="23"/>
  <c r="AB12" i="23"/>
  <c r="W12" i="23"/>
  <c r="R12" i="23"/>
  <c r="M12" i="23"/>
  <c r="H12" i="23"/>
  <c r="AQ11" i="23"/>
  <c r="AL11" i="23"/>
  <c r="AG11" i="23"/>
  <c r="AB11" i="23"/>
  <c r="W11" i="23"/>
  <c r="R11" i="23"/>
  <c r="M11" i="23"/>
  <c r="H11" i="23"/>
  <c r="AQ10" i="23"/>
  <c r="AQ14" i="23" s="1"/>
  <c r="AL10" i="23"/>
  <c r="AL14" i="23" s="1"/>
  <c r="AG10" i="23"/>
  <c r="AB10" i="23"/>
  <c r="W10" i="23"/>
  <c r="W14" i="23" s="1"/>
  <c r="R10" i="23"/>
  <c r="R14" i="23" s="1"/>
  <c r="M10" i="23"/>
  <c r="M14" i="23" s="1"/>
  <c r="H10" i="23"/>
  <c r="H14" i="23" s="1"/>
  <c r="AR93" i="22"/>
  <c r="AP93" i="22"/>
  <c r="AO93" i="22"/>
  <c r="AN93" i="22"/>
  <c r="AM93" i="22"/>
  <c r="AK93" i="22"/>
  <c r="AJ93" i="22"/>
  <c r="AI93" i="22"/>
  <c r="AH93" i="22"/>
  <c r="AF93" i="22"/>
  <c r="AE93" i="22"/>
  <c r="AD93" i="22"/>
  <c r="AC93" i="22"/>
  <c r="AA93" i="22"/>
  <c r="Z93" i="22"/>
  <c r="Y93" i="22"/>
  <c r="X93" i="22"/>
  <c r="V93" i="22"/>
  <c r="U93" i="22"/>
  <c r="T93" i="22"/>
  <c r="S93" i="22"/>
  <c r="Q93" i="22"/>
  <c r="P93" i="22"/>
  <c r="O93" i="22"/>
  <c r="N93" i="22"/>
  <c r="L93" i="22"/>
  <c r="K93" i="22"/>
  <c r="J93" i="22"/>
  <c r="I93" i="22"/>
  <c r="H93" i="22"/>
  <c r="G93" i="22"/>
  <c r="F93" i="22"/>
  <c r="E93" i="22"/>
  <c r="D93" i="22"/>
  <c r="AQ91" i="22"/>
  <c r="AL91" i="22"/>
  <c r="AG91" i="22"/>
  <c r="AB91" i="22"/>
  <c r="W91" i="22"/>
  <c r="R91" i="22"/>
  <c r="M91" i="22"/>
  <c r="AQ90" i="22"/>
  <c r="AL90" i="22"/>
  <c r="AG90" i="22"/>
  <c r="AB90" i="22"/>
  <c r="W90" i="22"/>
  <c r="R90" i="22"/>
  <c r="M90" i="22"/>
  <c r="AQ89" i="22"/>
  <c r="AL89" i="22"/>
  <c r="AG89" i="22"/>
  <c r="AB89" i="22"/>
  <c r="W89" i="22"/>
  <c r="R89" i="22"/>
  <c r="M89" i="22"/>
  <c r="AR86" i="22"/>
  <c r="AP86" i="22"/>
  <c r="AO86" i="22"/>
  <c r="AN86" i="22"/>
  <c r="AN95" i="22" s="1"/>
  <c r="AM86" i="22"/>
  <c r="AK86" i="22"/>
  <c r="AJ86" i="22"/>
  <c r="AI86" i="22"/>
  <c r="AI95" i="22" s="1"/>
  <c r="AH86" i="22"/>
  <c r="AF86" i="22"/>
  <c r="AE86" i="22"/>
  <c r="AD86" i="22"/>
  <c r="AD95" i="22" s="1"/>
  <c r="AC86" i="22"/>
  <c r="AA86" i="22"/>
  <c r="Z86" i="22"/>
  <c r="Y86" i="22"/>
  <c r="Y95" i="22" s="1"/>
  <c r="X86" i="22"/>
  <c r="X95" i="22" s="1"/>
  <c r="V86" i="22"/>
  <c r="U86" i="22"/>
  <c r="T86" i="22"/>
  <c r="T95" i="22" s="1"/>
  <c r="S86" i="22"/>
  <c r="Q86" i="22"/>
  <c r="P86" i="22"/>
  <c r="O86" i="22"/>
  <c r="O95" i="22" s="1"/>
  <c r="N86" i="22"/>
  <c r="N95" i="22" s="1"/>
  <c r="L86" i="22"/>
  <c r="K86" i="22"/>
  <c r="J86" i="22"/>
  <c r="J95" i="22" s="1"/>
  <c r="I86" i="22"/>
  <c r="I95" i="22" s="1"/>
  <c r="G86" i="22"/>
  <c r="F86" i="22"/>
  <c r="F95" i="22" s="1"/>
  <c r="E86" i="22"/>
  <c r="E95" i="22" s="1"/>
  <c r="D86" i="22"/>
  <c r="AQ82" i="22"/>
  <c r="AL82" i="22"/>
  <c r="AG82" i="22"/>
  <c r="AB82" i="22"/>
  <c r="W82" i="22"/>
  <c r="R82" i="22"/>
  <c r="M82" i="22"/>
  <c r="H82" i="22"/>
  <c r="H86" i="22" s="1"/>
  <c r="AQ81" i="22"/>
  <c r="AL81" i="22"/>
  <c r="AG81" i="22"/>
  <c r="AB81" i="22"/>
  <c r="W81" i="22"/>
  <c r="M81" i="22"/>
  <c r="AQ80" i="22"/>
  <c r="AL80" i="22"/>
  <c r="AG80" i="22"/>
  <c r="AB80" i="22"/>
  <c r="W80" i="22"/>
  <c r="M80" i="22"/>
  <c r="AQ79" i="22"/>
  <c r="AL79" i="22"/>
  <c r="AG79" i="22"/>
  <c r="AB79" i="22"/>
  <c r="W79" i="22"/>
  <c r="M79" i="22"/>
  <c r="AQ78" i="22"/>
  <c r="AL78" i="22"/>
  <c r="AG78" i="22"/>
  <c r="AB78" i="22"/>
  <c r="W78" i="22"/>
  <c r="M78" i="22"/>
  <c r="AQ77" i="22"/>
  <c r="AL77" i="22"/>
  <c r="AG77" i="22"/>
  <c r="AB77" i="22"/>
  <c r="W77" i="22"/>
  <c r="M77" i="22"/>
  <c r="AQ76" i="22"/>
  <c r="AL76" i="22"/>
  <c r="AG76" i="22"/>
  <c r="AB76" i="22"/>
  <c r="W76" i="22"/>
  <c r="R76" i="22"/>
  <c r="M76" i="22"/>
  <c r="AQ75" i="22"/>
  <c r="AL75" i="22"/>
  <c r="AG75" i="22"/>
  <c r="AB75" i="22"/>
  <c r="W75" i="22"/>
  <c r="R75" i="22"/>
  <c r="M75" i="22"/>
  <c r="AQ74" i="22"/>
  <c r="AL74" i="22"/>
  <c r="AG74" i="22"/>
  <c r="AB74" i="22"/>
  <c r="W74" i="22"/>
  <c r="R74" i="22"/>
  <c r="M74" i="22"/>
  <c r="AL73" i="22"/>
  <c r="AG73" i="22"/>
  <c r="AB73" i="22"/>
  <c r="W73" i="22"/>
  <c r="R73" i="22"/>
  <c r="M73" i="22"/>
  <c r="AR63" i="22"/>
  <c r="AP63" i="22"/>
  <c r="AO63" i="22"/>
  <c r="AN63" i="22"/>
  <c r="AM63" i="22"/>
  <c r="AK63" i="22"/>
  <c r="AJ63" i="22"/>
  <c r="AI63" i="22"/>
  <c r="AH63" i="22"/>
  <c r="AF63" i="22"/>
  <c r="AE63" i="22"/>
  <c r="AD63" i="22"/>
  <c r="AC63" i="22"/>
  <c r="AA63" i="22"/>
  <c r="Z63" i="22"/>
  <c r="Y63" i="22"/>
  <c r="X63" i="22"/>
  <c r="V63" i="22"/>
  <c r="U63" i="22"/>
  <c r="T63" i="22"/>
  <c r="S63" i="22"/>
  <c r="Q63" i="22"/>
  <c r="P63" i="22"/>
  <c r="O63" i="22"/>
  <c r="N63" i="22"/>
  <c r="L63" i="22"/>
  <c r="K63" i="22"/>
  <c r="J63" i="22"/>
  <c r="I63" i="22"/>
  <c r="G63" i="22"/>
  <c r="F63" i="22"/>
  <c r="E63" i="22"/>
  <c r="D63" i="22"/>
  <c r="AQ61" i="22"/>
  <c r="AL61" i="22"/>
  <c r="AG61" i="22"/>
  <c r="AB61" i="22"/>
  <c r="W61" i="22"/>
  <c r="R61" i="22"/>
  <c r="M61" i="22"/>
  <c r="H61" i="22"/>
  <c r="AQ60" i="22"/>
  <c r="AL60" i="22"/>
  <c r="AG60" i="22"/>
  <c r="AB60" i="22"/>
  <c r="W60" i="22"/>
  <c r="R60" i="22"/>
  <c r="M60" i="22"/>
  <c r="H60" i="22"/>
  <c r="AQ59" i="22"/>
  <c r="AL59" i="22"/>
  <c r="AL63" i="22" s="1"/>
  <c r="AG59" i="22"/>
  <c r="AB59" i="22"/>
  <c r="AB63" i="22" s="1"/>
  <c r="W59" i="22"/>
  <c r="W63" i="22" s="1"/>
  <c r="R59" i="22"/>
  <c r="R63" i="22" s="1"/>
  <c r="M59" i="22"/>
  <c r="M63" i="22" s="1"/>
  <c r="H59" i="22"/>
  <c r="H63" i="22" s="1"/>
  <c r="AR56" i="22"/>
  <c r="AP56" i="22"/>
  <c r="AO56" i="22"/>
  <c r="AN56" i="22"/>
  <c r="AM56" i="22"/>
  <c r="AK56" i="22"/>
  <c r="AJ56" i="22"/>
  <c r="AI56" i="22"/>
  <c r="AI65" i="22" s="1"/>
  <c r="AH56" i="22"/>
  <c r="AF56" i="22"/>
  <c r="AE56" i="22"/>
  <c r="AD56" i="22"/>
  <c r="AC56" i="22"/>
  <c r="AA56" i="22"/>
  <c r="Z56" i="22"/>
  <c r="Y56" i="22"/>
  <c r="Y65" i="22" s="1"/>
  <c r="X56" i="22"/>
  <c r="V56" i="22"/>
  <c r="U56" i="22"/>
  <c r="T56" i="22"/>
  <c r="S56" i="22"/>
  <c r="Q56" i="22"/>
  <c r="Q65" i="22" s="1"/>
  <c r="P56" i="22"/>
  <c r="P65" i="22" s="1"/>
  <c r="O56" i="22"/>
  <c r="O65" i="22" s="1"/>
  <c r="N56" i="22"/>
  <c r="L56" i="22"/>
  <c r="K56" i="22"/>
  <c r="K65" i="22" s="1"/>
  <c r="J56" i="22"/>
  <c r="I56" i="22"/>
  <c r="G56" i="22"/>
  <c r="G65" i="22" s="1"/>
  <c r="F56" i="22"/>
  <c r="F65" i="22" s="1"/>
  <c r="E56" i="22"/>
  <c r="D56" i="22"/>
  <c r="AQ52" i="22"/>
  <c r="AL52" i="22"/>
  <c r="AG52" i="22"/>
  <c r="AB52" i="22"/>
  <c r="W52" i="22"/>
  <c r="R52" i="22"/>
  <c r="M52" i="22"/>
  <c r="H52" i="22"/>
  <c r="AQ51" i="22"/>
  <c r="AL51" i="22"/>
  <c r="AG51" i="22"/>
  <c r="AB51" i="22"/>
  <c r="W51" i="22"/>
  <c r="R51" i="22"/>
  <c r="M51" i="22"/>
  <c r="H51" i="22"/>
  <c r="AQ50" i="22"/>
  <c r="AL50" i="22"/>
  <c r="AG50" i="22"/>
  <c r="AB50" i="22"/>
  <c r="W50" i="22"/>
  <c r="R50" i="22"/>
  <c r="M50" i="22"/>
  <c r="H50" i="22"/>
  <c r="AQ49" i="22"/>
  <c r="AL49" i="22"/>
  <c r="AG49" i="22"/>
  <c r="AB49" i="22"/>
  <c r="W49" i="22"/>
  <c r="R49" i="22"/>
  <c r="M49" i="22"/>
  <c r="H49" i="22"/>
  <c r="AQ48" i="22"/>
  <c r="AL48" i="22"/>
  <c r="AG48" i="22"/>
  <c r="AB48" i="22"/>
  <c r="W48" i="22"/>
  <c r="R48" i="22"/>
  <c r="M48" i="22"/>
  <c r="H48" i="22"/>
  <c r="AQ47" i="22"/>
  <c r="AL47" i="22"/>
  <c r="AG47" i="22"/>
  <c r="AB47" i="22"/>
  <c r="W47" i="22"/>
  <c r="R47" i="22"/>
  <c r="M47" i="22"/>
  <c r="H47" i="22"/>
  <c r="AQ46" i="22"/>
  <c r="AL46" i="22"/>
  <c r="AG46" i="22"/>
  <c r="AB46" i="22"/>
  <c r="W46" i="22"/>
  <c r="R46" i="22"/>
  <c r="M46" i="22"/>
  <c r="H46" i="22"/>
  <c r="AQ45" i="22"/>
  <c r="AL45" i="22"/>
  <c r="AG45" i="22"/>
  <c r="AB45" i="22"/>
  <c r="W45" i="22"/>
  <c r="R45" i="22"/>
  <c r="M45" i="22"/>
  <c r="H45" i="22"/>
  <c r="AQ44" i="22"/>
  <c r="AL44" i="22"/>
  <c r="AG44" i="22"/>
  <c r="AB44" i="22"/>
  <c r="W44" i="22"/>
  <c r="R44" i="22"/>
  <c r="M44" i="22"/>
  <c r="H44" i="22"/>
  <c r="AQ43" i="22"/>
  <c r="AL43" i="22"/>
  <c r="AG43" i="22"/>
  <c r="AB43" i="22"/>
  <c r="AB56" i="22" s="1"/>
  <c r="W43" i="22"/>
  <c r="W56" i="22" s="1"/>
  <c r="R43" i="22"/>
  <c r="R56" i="22" s="1"/>
  <c r="M43" i="22"/>
  <c r="M56" i="22" s="1"/>
  <c r="H43" i="22"/>
  <c r="H56" i="22" s="1"/>
  <c r="AR33" i="22"/>
  <c r="AP33" i="22"/>
  <c r="AO33" i="22"/>
  <c r="AN33" i="22"/>
  <c r="AM33" i="22"/>
  <c r="AK33" i="22"/>
  <c r="AJ33" i="22"/>
  <c r="AI33" i="22"/>
  <c r="AH33" i="22"/>
  <c r="AF33" i="22"/>
  <c r="AE33" i="22"/>
  <c r="AD33" i="22"/>
  <c r="AC33" i="22"/>
  <c r="AA33" i="22"/>
  <c r="Z33" i="22"/>
  <c r="Y33" i="22"/>
  <c r="X33" i="22"/>
  <c r="V33" i="22"/>
  <c r="U33" i="22"/>
  <c r="T33" i="22"/>
  <c r="S33" i="22"/>
  <c r="Q33" i="22"/>
  <c r="P33" i="22"/>
  <c r="O33" i="22"/>
  <c r="N33" i="22"/>
  <c r="L33" i="22"/>
  <c r="K33" i="22"/>
  <c r="J33" i="22"/>
  <c r="I33" i="22"/>
  <c r="G33" i="22"/>
  <c r="F33" i="22"/>
  <c r="E33" i="22"/>
  <c r="D33" i="22"/>
  <c r="AQ31" i="22"/>
  <c r="AL31" i="22"/>
  <c r="AG31" i="22"/>
  <c r="AB31" i="22"/>
  <c r="W31" i="22"/>
  <c r="R31" i="22"/>
  <c r="M31" i="22"/>
  <c r="H31" i="22"/>
  <c r="AQ30" i="22"/>
  <c r="AL30" i="22"/>
  <c r="AG30" i="22"/>
  <c r="AB30" i="22"/>
  <c r="W30" i="22"/>
  <c r="R30" i="22"/>
  <c r="M30" i="22"/>
  <c r="H30" i="22"/>
  <c r="AQ29" i="22"/>
  <c r="AQ33" i="22" s="1"/>
  <c r="AL29" i="22"/>
  <c r="AL33" i="22" s="1"/>
  <c r="AG29" i="22"/>
  <c r="AG33" i="22" s="1"/>
  <c r="AB29" i="22"/>
  <c r="AB33" i="22" s="1"/>
  <c r="W29" i="22"/>
  <c r="R29" i="22"/>
  <c r="R33" i="22" s="1"/>
  <c r="M29" i="22"/>
  <c r="M33" i="22" s="1"/>
  <c r="H29" i="22"/>
  <c r="H33" i="22" s="1"/>
  <c r="AP26" i="22"/>
  <c r="AP35" i="22" s="1"/>
  <c r="AO26" i="22"/>
  <c r="AN26" i="22"/>
  <c r="AN35" i="22" s="1"/>
  <c r="AM26" i="22"/>
  <c r="AM35" i="22" s="1"/>
  <c r="AK26" i="22"/>
  <c r="AJ26" i="22"/>
  <c r="AI26" i="22"/>
  <c r="AI35" i="22" s="1"/>
  <c r="AH26" i="22"/>
  <c r="AH35" i="22" s="1"/>
  <c r="AF26" i="22"/>
  <c r="AF35" i="22" s="1"/>
  <c r="AE26" i="22"/>
  <c r="AD26" i="22"/>
  <c r="AD35" i="22" s="1"/>
  <c r="AC26" i="22"/>
  <c r="AA26" i="22"/>
  <c r="Z26" i="22"/>
  <c r="Y26" i="22"/>
  <c r="Y35" i="22" s="1"/>
  <c r="X26" i="22"/>
  <c r="X35" i="22" s="1"/>
  <c r="V26" i="22"/>
  <c r="V35" i="22" s="1"/>
  <c r="U26" i="22"/>
  <c r="T26" i="22"/>
  <c r="T35" i="22" s="1"/>
  <c r="S26" i="22"/>
  <c r="S35" i="22" s="1"/>
  <c r="Q26" i="22"/>
  <c r="P26" i="22"/>
  <c r="O26" i="22"/>
  <c r="O35" i="22" s="1"/>
  <c r="N26" i="22"/>
  <c r="N35" i="22" s="1"/>
  <c r="L26" i="22"/>
  <c r="L35" i="22" s="1"/>
  <c r="K26" i="22"/>
  <c r="J26" i="22"/>
  <c r="J35" i="22" s="1"/>
  <c r="I26" i="22"/>
  <c r="I35" i="22" s="1"/>
  <c r="G26" i="22"/>
  <c r="G35" i="22" s="1"/>
  <c r="F26" i="22"/>
  <c r="F35" i="22" s="1"/>
  <c r="E26" i="22"/>
  <c r="D26" i="22"/>
  <c r="D35" i="22" s="1"/>
  <c r="AQ22" i="22"/>
  <c r="AL22" i="22"/>
  <c r="AG22" i="22"/>
  <c r="AB22" i="22"/>
  <c r="W22" i="22"/>
  <c r="R22" i="22"/>
  <c r="M22" i="22"/>
  <c r="H22" i="22"/>
  <c r="AQ21" i="22"/>
  <c r="AL21" i="22"/>
  <c r="AG21" i="22"/>
  <c r="AB21" i="22"/>
  <c r="W21" i="22"/>
  <c r="R21" i="22"/>
  <c r="M21" i="22"/>
  <c r="H21" i="22"/>
  <c r="AQ20" i="22"/>
  <c r="AL20" i="22"/>
  <c r="AG20" i="22"/>
  <c r="AB20" i="22"/>
  <c r="W20" i="22"/>
  <c r="R20" i="22"/>
  <c r="M20" i="22"/>
  <c r="H20" i="22"/>
  <c r="AQ19" i="22"/>
  <c r="AL19" i="22"/>
  <c r="AG19" i="22"/>
  <c r="AB19" i="22"/>
  <c r="W19" i="22"/>
  <c r="R19" i="22"/>
  <c r="M19" i="22"/>
  <c r="H19" i="22"/>
  <c r="AQ18" i="22"/>
  <c r="AR18" i="22" s="1"/>
  <c r="AV18" i="22" s="1"/>
  <c r="AL18" i="22"/>
  <c r="AG18" i="22"/>
  <c r="AB18" i="22"/>
  <c r="W18" i="22"/>
  <c r="R18" i="22"/>
  <c r="M18" i="22"/>
  <c r="H18" i="22"/>
  <c r="AQ17" i="22"/>
  <c r="AL17" i="22"/>
  <c r="AG17" i="22"/>
  <c r="AB17" i="22"/>
  <c r="W17" i="22"/>
  <c r="R17" i="22"/>
  <c r="M17" i="22"/>
  <c r="H17" i="22"/>
  <c r="AQ16" i="22"/>
  <c r="AL16" i="22"/>
  <c r="AG16" i="22"/>
  <c r="AB16" i="22"/>
  <c r="W16" i="22"/>
  <c r="R16" i="22"/>
  <c r="M16" i="22"/>
  <c r="H16" i="22"/>
  <c r="AQ15" i="22"/>
  <c r="AL15" i="22"/>
  <c r="AG15" i="22"/>
  <c r="AB15" i="22"/>
  <c r="W15" i="22"/>
  <c r="R15" i="22"/>
  <c r="M15" i="22"/>
  <c r="H15" i="22"/>
  <c r="AQ14" i="22"/>
  <c r="AL14" i="22"/>
  <c r="AG14" i="22"/>
  <c r="AB14" i="22"/>
  <c r="W14" i="22"/>
  <c r="R14" i="22"/>
  <c r="M14" i="22"/>
  <c r="H14" i="22"/>
  <c r="AQ13" i="22"/>
  <c r="AL13" i="22"/>
  <c r="AG13" i="22"/>
  <c r="AB13" i="22"/>
  <c r="W13" i="22"/>
  <c r="R13" i="22"/>
  <c r="M13" i="22"/>
  <c r="H13" i="22"/>
  <c r="Z22" i="24" l="1"/>
  <c r="W31" i="24"/>
  <c r="E39" i="24"/>
  <c r="AE39" i="24"/>
  <c r="AQ14" i="24"/>
  <c r="AQ16" i="24" s="1"/>
  <c r="AQ22" i="24" s="1"/>
  <c r="J22" i="24"/>
  <c r="W36" i="24"/>
  <c r="F39" i="24"/>
  <c r="O39" i="24"/>
  <c r="V33" i="24"/>
  <c r="V39" i="24" s="1"/>
  <c r="AG33" i="24"/>
  <c r="S37" i="24"/>
  <c r="AQ37" i="24"/>
  <c r="AQ39" i="24" s="1"/>
  <c r="G39" i="24"/>
  <c r="R22" i="24"/>
  <c r="AR22" i="24"/>
  <c r="AV22" i="24" s="1"/>
  <c r="AV16" i="24"/>
  <c r="S33" i="24"/>
  <c r="S39" i="24" s="1"/>
  <c r="X33" i="24"/>
  <c r="W32" i="24"/>
  <c r="W35" i="24"/>
  <c r="H33" i="24"/>
  <c r="H39" i="24" s="1"/>
  <c r="AG37" i="24"/>
  <c r="AJ39" i="24"/>
  <c r="AG16" i="24"/>
  <c r="AG22" i="24" s="1"/>
  <c r="R33" i="24"/>
  <c r="R39" i="24" s="1"/>
  <c r="F22" i="24"/>
  <c r="P22" i="24"/>
  <c r="AP22" i="24"/>
  <c r="M39" i="24"/>
  <c r="AM39" i="24"/>
  <c r="AG36" i="23"/>
  <c r="AL23" i="23"/>
  <c r="AL42" i="23"/>
  <c r="AB23" i="23"/>
  <c r="W42" i="23"/>
  <c r="AB36" i="23"/>
  <c r="AG23" i="23"/>
  <c r="AP95" i="22"/>
  <c r="H65" i="22"/>
  <c r="AH65" i="22"/>
  <c r="AR65" i="22"/>
  <c r="Q95" i="22"/>
  <c r="AA95" i="22"/>
  <c r="AK95" i="22"/>
  <c r="K95" i="22"/>
  <c r="U95" i="22"/>
  <c r="AE95" i="22"/>
  <c r="AO95" i="22"/>
  <c r="Z65" i="22"/>
  <c r="AJ65" i="22"/>
  <c r="AK65" i="22"/>
  <c r="H95" i="22"/>
  <c r="S65" i="22"/>
  <c r="AC65" i="22"/>
  <c r="AM65" i="22"/>
  <c r="AG26" i="22"/>
  <c r="AQ56" i="22"/>
  <c r="AQ65" i="22" s="1"/>
  <c r="AG56" i="22"/>
  <c r="AG65" i="22" s="1"/>
  <c r="AL26" i="22"/>
  <c r="AL35" i="22" s="1"/>
  <c r="AR26" i="22"/>
  <c r="AR35" i="22" s="1"/>
  <c r="AE65" i="22"/>
  <c r="AL56" i="22"/>
  <c r="AL65" i="22" s="1"/>
  <c r="AG63" i="22"/>
  <c r="J65" i="22"/>
  <c r="T65" i="22"/>
  <c r="AD65" i="22"/>
  <c r="AN65" i="22"/>
  <c r="AK35" i="22"/>
  <c r="G95" i="22"/>
  <c r="P95" i="22"/>
  <c r="AJ95" i="22"/>
  <c r="R93" i="22"/>
  <c r="R65" i="22"/>
  <c r="AQ86" i="22"/>
  <c r="W93" i="22"/>
  <c r="W33" i="22"/>
  <c r="AQ63" i="22"/>
  <c r="U35" i="22"/>
  <c r="I65" i="22"/>
  <c r="U65" i="22"/>
  <c r="AO65" i="22"/>
  <c r="W26" i="22"/>
  <c r="Z35" i="22"/>
  <c r="AJ35" i="22"/>
  <c r="L65" i="22"/>
  <c r="AG24" i="22"/>
  <c r="AH24" i="22" s="1"/>
  <c r="V23" i="22"/>
  <c r="H26" i="22"/>
  <c r="H35" i="22" s="1"/>
  <c r="AQ26" i="22"/>
  <c r="AQ35" i="22" s="1"/>
  <c r="H23" i="23"/>
  <c r="AG14" i="23"/>
  <c r="AQ42" i="23"/>
  <c r="AL36" i="23"/>
  <c r="W36" i="23"/>
  <c r="AQ36" i="23"/>
  <c r="AB14" i="23"/>
  <c r="AG42" i="23"/>
  <c r="K35" i="22"/>
  <c r="AE35" i="22"/>
  <c r="AC35" i="22"/>
  <c r="AA65" i="22"/>
  <c r="S95" i="22"/>
  <c r="AC95" i="22"/>
  <c r="AM95" i="22"/>
  <c r="AB93" i="22"/>
  <c r="AL93" i="22"/>
  <c r="AO35" i="22"/>
  <c r="AB65" i="22"/>
  <c r="M86" i="22"/>
  <c r="AG93" i="22"/>
  <c r="R26" i="22"/>
  <c r="R35" i="22" s="1"/>
  <c r="W86" i="22"/>
  <c r="AB86" i="22"/>
  <c r="AB95" i="22" s="1"/>
  <c r="D95" i="22"/>
  <c r="L95" i="22"/>
  <c r="V95" i="22"/>
  <c r="AF95" i="22"/>
  <c r="AQ93" i="22"/>
  <c r="AH95" i="22"/>
  <c r="P35" i="22"/>
  <c r="E35" i="22"/>
  <c r="V65" i="22"/>
  <c r="AF65" i="22"/>
  <c r="AP65" i="22"/>
  <c r="AR95" i="22"/>
  <c r="M93" i="22"/>
  <c r="R86" i="22"/>
  <c r="AB26" i="22"/>
  <c r="AB35" i="22" s="1"/>
  <c r="Q35" i="22"/>
  <c r="AA35" i="22"/>
  <c r="D65" i="22"/>
  <c r="N65" i="22"/>
  <c r="X65" i="22"/>
  <c r="AG86" i="22"/>
  <c r="AG95" i="22" s="1"/>
  <c r="AL86" i="22"/>
  <c r="Z95" i="22"/>
  <c r="M26" i="22"/>
  <c r="M35" i="22" s="1"/>
  <c r="E65" i="22"/>
  <c r="H22" i="24"/>
  <c r="AG39" i="24"/>
  <c r="X39" i="24"/>
  <c r="W22" i="24"/>
  <c r="AA39" i="24"/>
  <c r="T37" i="24"/>
  <c r="T39" i="24" s="1"/>
  <c r="W29" i="24"/>
  <c r="W33" i="24" s="1"/>
  <c r="AB31" i="24"/>
  <c r="AB33" i="24" s="1"/>
  <c r="AB39" i="24" s="1"/>
  <c r="AB35" i="24"/>
  <c r="AB37" i="24" s="1"/>
  <c r="AB41" i="23"/>
  <c r="AG35" i="22"/>
  <c r="M65" i="22"/>
  <c r="W65" i="22"/>
  <c r="W37" i="24" l="1"/>
  <c r="W39" i="24" s="1"/>
  <c r="W35" i="22"/>
  <c r="AQ95" i="22"/>
  <c r="AL95" i="22"/>
  <c r="W95" i="22"/>
  <c r="M95" i="22"/>
  <c r="W23" i="22"/>
  <c r="AI24" i="22"/>
  <c r="AJ24" i="22" s="1"/>
  <c r="AW98" i="21"/>
  <c r="AW14" i="21"/>
  <c r="AA48" i="20"/>
  <c r="AA34" i="20"/>
  <c r="AA17" i="20"/>
  <c r="AU84" i="19"/>
  <c r="AU68" i="19"/>
  <c r="AU54" i="19"/>
  <c r="AU51" i="19"/>
  <c r="AU42" i="19"/>
  <c r="AU26" i="19"/>
  <c r="AA36" i="20" l="1"/>
  <c r="AA39" i="20" s="1"/>
  <c r="AA43" i="20" s="1"/>
  <c r="AK24" i="22"/>
  <c r="AL24" i="22" s="1"/>
  <c r="X23" i="22"/>
  <c r="AW52" i="21"/>
  <c r="AW62" i="21" s="1"/>
  <c r="AW69" i="21" s="1"/>
  <c r="AW120" i="21" s="1"/>
  <c r="AU87" i="19"/>
  <c r="AU88" i="19"/>
  <c r="AV14" i="21"/>
  <c r="AV52" i="21" s="1"/>
  <c r="AV62" i="21" s="1"/>
  <c r="AV69" i="21" s="1"/>
  <c r="Z48" i="20"/>
  <c r="Z34" i="20"/>
  <c r="Z17" i="20"/>
  <c r="AS84" i="19"/>
  <c r="AS68" i="19"/>
  <c r="AS54" i="19"/>
  <c r="AS51" i="19"/>
  <c r="AS26" i="19"/>
  <c r="Z36" i="20" l="1"/>
  <c r="Z39" i="20" s="1"/>
  <c r="Z43" i="20" s="1"/>
  <c r="Y23" i="22"/>
  <c r="AM24" i="22"/>
  <c r="AN24" i="22"/>
  <c r="AS87" i="19"/>
  <c r="AS88" i="19" s="1"/>
  <c r="AV120" i="21"/>
  <c r="AV123" i="21" s="1"/>
  <c r="AW122" i="21" s="1"/>
  <c r="AW123" i="21" s="1"/>
  <c r="AM84" i="19"/>
  <c r="AM68" i="19"/>
  <c r="AM26" i="19"/>
  <c r="AO24" i="22" l="1"/>
  <c r="Z23" i="22"/>
  <c r="AF120" i="21"/>
  <c r="AF123" i="21" s="1"/>
  <c r="X120" i="21"/>
  <c r="X123" i="21" s="1"/>
  <c r="S120" i="21"/>
  <c r="S123" i="21" s="1"/>
  <c r="N120" i="21"/>
  <c r="N123" i="21" s="1"/>
  <c r="I120" i="21"/>
  <c r="I123" i="21" s="1"/>
  <c r="I116" i="21"/>
  <c r="H116" i="21"/>
  <c r="G116" i="21"/>
  <c r="F116" i="21"/>
  <c r="AL98" i="21"/>
  <c r="AI98" i="21"/>
  <c r="AH98" i="21"/>
  <c r="AG98" i="21"/>
  <c r="AF98" i="21"/>
  <c r="AD98" i="21"/>
  <c r="AC98" i="21"/>
  <c r="AB98" i="21"/>
  <c r="AA98" i="21"/>
  <c r="Z98" i="21"/>
  <c r="Y98" i="21"/>
  <c r="X98" i="21"/>
  <c r="W98" i="21"/>
  <c r="V98" i="21"/>
  <c r="U98" i="21"/>
  <c r="T98" i="21"/>
  <c r="S98" i="21"/>
  <c r="R98" i="21"/>
  <c r="Q98" i="21"/>
  <c r="P98" i="21"/>
  <c r="O98" i="21"/>
  <c r="N98" i="21"/>
  <c r="M98" i="21"/>
  <c r="L98" i="21"/>
  <c r="K98" i="21"/>
  <c r="J98" i="21"/>
  <c r="I98" i="21"/>
  <c r="H98" i="21"/>
  <c r="G98" i="21"/>
  <c r="F98" i="21"/>
  <c r="AF62" i="21"/>
  <c r="AF69" i="21" s="1"/>
  <c r="X62" i="21"/>
  <c r="X69" i="21" s="1"/>
  <c r="S62" i="21"/>
  <c r="S69" i="21" s="1"/>
  <c r="N62" i="21"/>
  <c r="N69" i="21" s="1"/>
  <c r="I62" i="21"/>
  <c r="I69" i="21" s="1"/>
  <c r="AK52" i="21"/>
  <c r="AJ52" i="21"/>
  <c r="AE52" i="21"/>
  <c r="I52" i="21"/>
  <c r="AN14" i="21"/>
  <c r="AL14" i="21"/>
  <c r="AL52" i="21" s="1"/>
  <c r="AL62" i="21" s="1"/>
  <c r="AL69" i="21" s="1"/>
  <c r="AI14" i="21"/>
  <c r="AI52" i="21" s="1"/>
  <c r="AI62" i="21" s="1"/>
  <c r="AI69" i="21" s="1"/>
  <c r="AH14" i="21"/>
  <c r="AH52" i="21" s="1"/>
  <c r="AH62" i="21" s="1"/>
  <c r="AH69" i="21" s="1"/>
  <c r="AG14" i="21"/>
  <c r="AG52" i="21" s="1"/>
  <c r="AG62" i="21" s="1"/>
  <c r="AG69" i="21" s="1"/>
  <c r="AG120" i="21" s="1"/>
  <c r="AG123" i="21" s="1"/>
  <c r="AF14" i="21"/>
  <c r="AF52" i="21" s="1"/>
  <c r="AD14" i="21"/>
  <c r="AD52" i="21" s="1"/>
  <c r="AD62" i="21" s="1"/>
  <c r="AD69" i="21" s="1"/>
  <c r="AC14" i="21"/>
  <c r="AC52" i="21" s="1"/>
  <c r="AC62" i="21" s="1"/>
  <c r="AC69" i="21" s="1"/>
  <c r="AC120" i="21" s="1"/>
  <c r="AB14" i="21"/>
  <c r="AB52" i="21" s="1"/>
  <c r="AB62" i="21" s="1"/>
  <c r="AB69" i="21" s="1"/>
  <c r="AB120" i="21" s="1"/>
  <c r="AB123" i="21" s="1"/>
  <c r="AA14" i="21"/>
  <c r="AA52" i="21" s="1"/>
  <c r="AA62" i="21" s="1"/>
  <c r="AA69" i="21" s="1"/>
  <c r="Z14" i="21"/>
  <c r="Z52" i="21" s="1"/>
  <c r="Z62" i="21" s="1"/>
  <c r="Z69" i="21" s="1"/>
  <c r="Y14" i="21"/>
  <c r="Y52" i="21" s="1"/>
  <c r="Y62" i="21" s="1"/>
  <c r="Y69" i="21" s="1"/>
  <c r="X14" i="21"/>
  <c r="X52" i="21" s="1"/>
  <c r="W14" i="21"/>
  <c r="W52" i="21" s="1"/>
  <c r="W62" i="21" s="1"/>
  <c r="W69" i="21" s="1"/>
  <c r="W120" i="21" s="1"/>
  <c r="W123" i="21" s="1"/>
  <c r="V14" i="21"/>
  <c r="V52" i="21" s="1"/>
  <c r="V62" i="21" s="1"/>
  <c r="V69" i="21" s="1"/>
  <c r="U14" i="21"/>
  <c r="U52" i="21" s="1"/>
  <c r="U62" i="21" s="1"/>
  <c r="U69" i="21" s="1"/>
  <c r="U120" i="21" s="1"/>
  <c r="U123" i="21" s="1"/>
  <c r="T14" i="21"/>
  <c r="T52" i="21" s="1"/>
  <c r="T62" i="21" s="1"/>
  <c r="T69" i="21" s="1"/>
  <c r="T120" i="21" s="1"/>
  <c r="T123" i="21" s="1"/>
  <c r="S14" i="21"/>
  <c r="S52" i="21" s="1"/>
  <c r="R14" i="21"/>
  <c r="R52" i="21" s="1"/>
  <c r="R62" i="21" s="1"/>
  <c r="R69" i="21" s="1"/>
  <c r="Q14" i="21"/>
  <c r="Q52" i="21" s="1"/>
  <c r="Q62" i="21" s="1"/>
  <c r="Q69" i="21" s="1"/>
  <c r="P14" i="21"/>
  <c r="P52" i="21" s="1"/>
  <c r="P62" i="21" s="1"/>
  <c r="P69" i="21" s="1"/>
  <c r="P120" i="21" s="1"/>
  <c r="P123" i="21" s="1"/>
  <c r="O14" i="21"/>
  <c r="O52" i="21" s="1"/>
  <c r="O62" i="21" s="1"/>
  <c r="O69" i="21" s="1"/>
  <c r="O120" i="21" s="1"/>
  <c r="O123" i="21" s="1"/>
  <c r="N14" i="21"/>
  <c r="N52" i="21" s="1"/>
  <c r="M14" i="21"/>
  <c r="M52" i="21" s="1"/>
  <c r="M62" i="21" s="1"/>
  <c r="M69" i="21" s="1"/>
  <c r="M120" i="21" s="1"/>
  <c r="M123" i="21" s="1"/>
  <c r="L14" i="21"/>
  <c r="L52" i="21" s="1"/>
  <c r="L62" i="21" s="1"/>
  <c r="L69" i="21" s="1"/>
  <c r="L120" i="21" s="1"/>
  <c r="L123" i="21" s="1"/>
  <c r="K14" i="21"/>
  <c r="K52" i="21" s="1"/>
  <c r="K62" i="21" s="1"/>
  <c r="K69" i="21" s="1"/>
  <c r="J14" i="21"/>
  <c r="J52" i="21" s="1"/>
  <c r="J62" i="21" s="1"/>
  <c r="J69" i="21" s="1"/>
  <c r="I14" i="21"/>
  <c r="H14" i="21"/>
  <c r="H52" i="21" s="1"/>
  <c r="H62" i="21" s="1"/>
  <c r="H69" i="21" s="1"/>
  <c r="H120" i="21" s="1"/>
  <c r="H123" i="21" s="1"/>
  <c r="G14" i="21"/>
  <c r="G52" i="21" s="1"/>
  <c r="G62" i="21" s="1"/>
  <c r="G69" i="21" s="1"/>
  <c r="G120" i="21" s="1"/>
  <c r="G123" i="21" s="1"/>
  <c r="F14" i="21"/>
  <c r="F52" i="21" s="1"/>
  <c r="F62" i="21" s="1"/>
  <c r="F69" i="21" s="1"/>
  <c r="R48" i="20"/>
  <c r="Q48" i="20"/>
  <c r="P48" i="20"/>
  <c r="K48" i="20"/>
  <c r="H48" i="20"/>
  <c r="G48" i="20"/>
  <c r="F48" i="20"/>
  <c r="R43" i="20"/>
  <c r="Q43" i="20"/>
  <c r="P34" i="20"/>
  <c r="M34" i="20"/>
  <c r="L34" i="20"/>
  <c r="K34" i="20"/>
  <c r="J34" i="20"/>
  <c r="H34" i="20"/>
  <c r="G34" i="20"/>
  <c r="F34" i="20"/>
  <c r="P17" i="20"/>
  <c r="M17" i="20"/>
  <c r="L17" i="20"/>
  <c r="K17" i="20"/>
  <c r="J17" i="20"/>
  <c r="H17" i="20"/>
  <c r="G17" i="20"/>
  <c r="F17" i="20"/>
  <c r="AE86" i="19"/>
  <c r="AL84" i="19"/>
  <c r="AK84" i="19"/>
  <c r="AI84" i="19"/>
  <c r="AJ84" i="19" s="1"/>
  <c r="AH84" i="19"/>
  <c r="AF84" i="19"/>
  <c r="AD84" i="19"/>
  <c r="AE84" i="19" s="1"/>
  <c r="AC84" i="19"/>
  <c r="AB84" i="19"/>
  <c r="AA84" i="19"/>
  <c r="AA87" i="19" s="1"/>
  <c r="Y84" i="19"/>
  <c r="Y87" i="19" s="1"/>
  <c r="X84" i="19"/>
  <c r="W84" i="19"/>
  <c r="V84" i="19"/>
  <c r="U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AJ83" i="19"/>
  <c r="AE83" i="19"/>
  <c r="AJ82" i="19"/>
  <c r="AE82" i="19"/>
  <c r="AE81" i="19"/>
  <c r="AE80" i="19"/>
  <c r="AE79" i="19"/>
  <c r="AJ78" i="19"/>
  <c r="AE78" i="19"/>
  <c r="AE77" i="19"/>
  <c r="AJ76" i="19"/>
  <c r="AE76" i="19"/>
  <c r="AJ75" i="19"/>
  <c r="AE75" i="19"/>
  <c r="AJ74" i="19"/>
  <c r="AE74" i="19"/>
  <c r="AJ72" i="19"/>
  <c r="AE72" i="19"/>
  <c r="AJ71" i="19"/>
  <c r="AE71" i="19"/>
  <c r="AL68" i="19"/>
  <c r="AK68" i="19"/>
  <c r="AI68" i="19"/>
  <c r="AI87" i="19" s="1"/>
  <c r="AJ87" i="19" s="1"/>
  <c r="AH68" i="19"/>
  <c r="AF68" i="19"/>
  <c r="AD68" i="19"/>
  <c r="AD87" i="19" s="1"/>
  <c r="AE87" i="19" s="1"/>
  <c r="AC68" i="19"/>
  <c r="AC87" i="19" s="1"/>
  <c r="AB68" i="19"/>
  <c r="X68" i="19"/>
  <c r="W68" i="19"/>
  <c r="V68" i="19"/>
  <c r="V87" i="19" s="1"/>
  <c r="U68" i="19"/>
  <c r="T68" i="19"/>
  <c r="T87" i="19" s="1"/>
  <c r="S68" i="19"/>
  <c r="R68" i="19"/>
  <c r="Q68" i="19"/>
  <c r="Q87" i="19" s="1"/>
  <c r="P68" i="19"/>
  <c r="O68" i="19"/>
  <c r="N68" i="19"/>
  <c r="M68" i="19"/>
  <c r="L68" i="19"/>
  <c r="K68" i="19"/>
  <c r="J68" i="19"/>
  <c r="I68" i="19"/>
  <c r="H68" i="19"/>
  <c r="G68" i="19"/>
  <c r="F68" i="19"/>
  <c r="AJ67" i="19"/>
  <c r="AE67" i="19"/>
  <c r="AJ66" i="19"/>
  <c r="AE66" i="19"/>
  <c r="AE65" i="19"/>
  <c r="AE64" i="19"/>
  <c r="AE63" i="19"/>
  <c r="AJ62" i="19"/>
  <c r="AE62" i="19"/>
  <c r="AE61" i="19"/>
  <c r="AJ60" i="19"/>
  <c r="AE60" i="19"/>
  <c r="AJ58" i="19"/>
  <c r="AE58" i="19"/>
  <c r="AJ57" i="19"/>
  <c r="AE57" i="19"/>
  <c r="AJ53" i="19"/>
  <c r="AE53" i="19"/>
  <c r="AI51" i="19"/>
  <c r="AJ51" i="19" s="1"/>
  <c r="AD51" i="19"/>
  <c r="AD54" i="19" s="1"/>
  <c r="AC51" i="19"/>
  <c r="AC54" i="19" s="1"/>
  <c r="AB51" i="19"/>
  <c r="AB54" i="19" s="1"/>
  <c r="AA51" i="19"/>
  <c r="AA54" i="19" s="1"/>
  <c r="Y51" i="19"/>
  <c r="Y54" i="19" s="1"/>
  <c r="X51" i="19"/>
  <c r="X54" i="19" s="1"/>
  <c r="W51" i="19"/>
  <c r="W54" i="19" s="1"/>
  <c r="V51" i="19"/>
  <c r="V54" i="19" s="1"/>
  <c r="U51" i="19"/>
  <c r="U54" i="19" s="1"/>
  <c r="T51" i="19"/>
  <c r="T54" i="19" s="1"/>
  <c r="S51" i="19"/>
  <c r="S54" i="19" s="1"/>
  <c r="R51" i="19"/>
  <c r="R54" i="19" s="1"/>
  <c r="Q51" i="19"/>
  <c r="Q54" i="19" s="1"/>
  <c r="P51" i="19"/>
  <c r="P54" i="19" s="1"/>
  <c r="O51" i="19"/>
  <c r="O54" i="19" s="1"/>
  <c r="N51" i="19"/>
  <c r="N54" i="19" s="1"/>
  <c r="M51" i="19"/>
  <c r="M54" i="19" s="1"/>
  <c r="L51" i="19"/>
  <c r="L54" i="19" s="1"/>
  <c r="K51" i="19"/>
  <c r="K54" i="19" s="1"/>
  <c r="J51" i="19"/>
  <c r="J54" i="19" s="1"/>
  <c r="I51" i="19"/>
  <c r="I54" i="19" s="1"/>
  <c r="H51" i="19"/>
  <c r="H54" i="19" s="1"/>
  <c r="G51" i="19"/>
  <c r="G54" i="19" s="1"/>
  <c r="F51" i="19"/>
  <c r="F54" i="19" s="1"/>
  <c r="AJ50" i="19"/>
  <c r="AE50" i="19"/>
  <c r="AJ49" i="19"/>
  <c r="AE49" i="19"/>
  <c r="AJ48" i="19"/>
  <c r="AE48" i="19"/>
  <c r="AJ47" i="19"/>
  <c r="AE47" i="19"/>
  <c r="AJ46" i="19"/>
  <c r="AE46" i="19"/>
  <c r="AJ40" i="19"/>
  <c r="AE40" i="19"/>
  <c r="AI38" i="19"/>
  <c r="AI41" i="19" s="1"/>
  <c r="AH38" i="19"/>
  <c r="AH41" i="19" s="1"/>
  <c r="AF38" i="19"/>
  <c r="AF41" i="19" s="1"/>
  <c r="AD38" i="19"/>
  <c r="AE38" i="19" s="1"/>
  <c r="AC38" i="19"/>
  <c r="AC41" i="19" s="1"/>
  <c r="AB38" i="19"/>
  <c r="AB41" i="19" s="1"/>
  <c r="Y38" i="19"/>
  <c r="Y41" i="19" s="1"/>
  <c r="X38" i="19"/>
  <c r="X41" i="19" s="1"/>
  <c r="W38" i="19"/>
  <c r="W41" i="19" s="1"/>
  <c r="V38" i="19"/>
  <c r="V41" i="19" s="1"/>
  <c r="U38" i="19"/>
  <c r="U41" i="19" s="1"/>
  <c r="T38" i="19"/>
  <c r="S38" i="19"/>
  <c r="S41" i="19" s="1"/>
  <c r="R38" i="19"/>
  <c r="R41" i="19" s="1"/>
  <c r="Q38" i="19"/>
  <c r="Q41" i="19" s="1"/>
  <c r="P38" i="19"/>
  <c r="P41" i="19" s="1"/>
  <c r="O38" i="19"/>
  <c r="O41" i="19" s="1"/>
  <c r="N38" i="19"/>
  <c r="N41" i="19" s="1"/>
  <c r="M38" i="19"/>
  <c r="M41" i="19" s="1"/>
  <c r="L38" i="19"/>
  <c r="L41" i="19" s="1"/>
  <c r="K38" i="19"/>
  <c r="K41" i="19" s="1"/>
  <c r="J38" i="19"/>
  <c r="J41" i="19" s="1"/>
  <c r="I38" i="19"/>
  <c r="I41" i="19" s="1"/>
  <c r="H38" i="19"/>
  <c r="H41" i="19" s="1"/>
  <c r="G38" i="19"/>
  <c r="G41" i="19" s="1"/>
  <c r="F38" i="19"/>
  <c r="F41" i="19" s="1"/>
  <c r="AJ37" i="19"/>
  <c r="AE37" i="19"/>
  <c r="AJ36" i="19"/>
  <c r="AE36" i="19"/>
  <c r="AJ35" i="19"/>
  <c r="AE35" i="19"/>
  <c r="AJ34" i="19"/>
  <c r="AK34" i="19" s="1"/>
  <c r="AE34" i="19"/>
  <c r="AJ33" i="19"/>
  <c r="AE33" i="19"/>
  <c r="AJ32" i="19"/>
  <c r="AE32" i="19"/>
  <c r="AJ31" i="19"/>
  <c r="AE31" i="19"/>
  <c r="AJ30" i="19"/>
  <c r="AE30" i="19"/>
  <c r="AJ29" i="19"/>
  <c r="AE29" i="19"/>
  <c r="AJ28" i="19"/>
  <c r="AE28" i="19"/>
  <c r="AL26" i="19"/>
  <c r="AK26" i="19"/>
  <c r="AI26" i="19"/>
  <c r="AJ26" i="19" s="1"/>
  <c r="AF26" i="19"/>
  <c r="AD26" i="19"/>
  <c r="AE26" i="19" s="1"/>
  <c r="AC26" i="19"/>
  <c r="AB26" i="19"/>
  <c r="AA26" i="19"/>
  <c r="Y26" i="19"/>
  <c r="Y42" i="19" s="1"/>
  <c r="X26" i="19"/>
  <c r="X42" i="19" s="1"/>
  <c r="W26" i="19"/>
  <c r="W42" i="19" s="1"/>
  <c r="V26" i="19"/>
  <c r="V42" i="19" s="1"/>
  <c r="U26" i="19"/>
  <c r="U42" i="19" s="1"/>
  <c r="T26" i="19"/>
  <c r="T42" i="19" s="1"/>
  <c r="S26" i="19"/>
  <c r="S42" i="19" s="1"/>
  <c r="R26" i="19"/>
  <c r="R42" i="19" s="1"/>
  <c r="Q26" i="19"/>
  <c r="Q42" i="19" s="1"/>
  <c r="P26" i="19"/>
  <c r="P42" i="19" s="1"/>
  <c r="O26" i="19"/>
  <c r="O42" i="19" s="1"/>
  <c r="N26" i="19"/>
  <c r="N42" i="19" s="1"/>
  <c r="M26" i="19"/>
  <c r="M42" i="19" s="1"/>
  <c r="L26" i="19"/>
  <c r="L42" i="19" s="1"/>
  <c r="K26" i="19"/>
  <c r="K42" i="19" s="1"/>
  <c r="J26" i="19"/>
  <c r="J42" i="19" s="1"/>
  <c r="I26" i="19"/>
  <c r="I42" i="19" s="1"/>
  <c r="H26" i="19"/>
  <c r="H42" i="19" s="1"/>
  <c r="G26" i="19"/>
  <c r="G42" i="19" s="1"/>
  <c r="F26" i="19"/>
  <c r="F42" i="19" s="1"/>
  <c r="AJ25" i="19"/>
  <c r="AE25" i="19"/>
  <c r="AJ24" i="19"/>
  <c r="AE24" i="19"/>
  <c r="AJ23" i="19"/>
  <c r="AE23" i="19"/>
  <c r="AJ22" i="19"/>
  <c r="AE22" i="19"/>
  <c r="AJ21" i="19"/>
  <c r="AE21" i="19"/>
  <c r="AJ20" i="19"/>
  <c r="AE20" i="19"/>
  <c r="AJ19" i="19"/>
  <c r="AE19" i="19"/>
  <c r="AJ18" i="19"/>
  <c r="AE18" i="19"/>
  <c r="AJ17" i="19"/>
  <c r="AE17" i="19"/>
  <c r="AJ16" i="19"/>
  <c r="AE16" i="19"/>
  <c r="AJ15" i="19"/>
  <c r="AE15" i="19"/>
  <c r="AJ14" i="19"/>
  <c r="AE14" i="19"/>
  <c r="AJ13" i="19"/>
  <c r="AE13" i="19"/>
  <c r="AP24" i="22" l="1"/>
  <c r="AA23" i="22"/>
  <c r="Q120" i="21"/>
  <c r="Q123" i="21" s="1"/>
  <c r="Y120" i="21"/>
  <c r="Y123" i="21" s="1"/>
  <c r="AH120" i="21"/>
  <c r="AH123" i="21" s="1"/>
  <c r="K87" i="19"/>
  <c r="K88" i="19" s="1"/>
  <c r="S87" i="19"/>
  <c r="S88" i="19" s="1"/>
  <c r="L87" i="19"/>
  <c r="L88" i="19" s="1"/>
  <c r="M87" i="19"/>
  <c r="U87" i="19"/>
  <c r="Q88" i="19"/>
  <c r="H87" i="19"/>
  <c r="P87" i="19"/>
  <c r="P88" i="19" s="1"/>
  <c r="I87" i="19"/>
  <c r="H88" i="19"/>
  <c r="I88" i="19"/>
  <c r="T88" i="19"/>
  <c r="AK38" i="19"/>
  <c r="AK41" i="19" s="1"/>
  <c r="AK42" i="19" s="1"/>
  <c r="AL34" i="19"/>
  <c r="P36" i="20"/>
  <c r="P39" i="20" s="1"/>
  <c r="P43" i="20" s="1"/>
  <c r="AC42" i="19"/>
  <c r="N87" i="19"/>
  <c r="N88" i="19" s="1"/>
  <c r="K36" i="20"/>
  <c r="K39" i="20" s="1"/>
  <c r="K43" i="20" s="1"/>
  <c r="G87" i="19"/>
  <c r="G88" i="19" s="1"/>
  <c r="O87" i="19"/>
  <c r="O88" i="19" s="1"/>
  <c r="W87" i="19"/>
  <c r="W88" i="19" s="1"/>
  <c r="L36" i="20"/>
  <c r="L39" i="20" s="1"/>
  <c r="J120" i="21"/>
  <c r="J123" i="21" s="1"/>
  <c r="R120" i="21"/>
  <c r="R123" i="21" s="1"/>
  <c r="Z120" i="21"/>
  <c r="Z123" i="21" s="1"/>
  <c r="AI120" i="21"/>
  <c r="AI123" i="21" s="1"/>
  <c r="F87" i="19"/>
  <c r="F88" i="19" s="1"/>
  <c r="AB42" i="19"/>
  <c r="X87" i="19"/>
  <c r="M36" i="20"/>
  <c r="K120" i="21"/>
  <c r="K123" i="21" s="1"/>
  <c r="AA120" i="21"/>
  <c r="AA123" i="21" s="1"/>
  <c r="AL120" i="21"/>
  <c r="AL123" i="21" s="1"/>
  <c r="M88" i="19"/>
  <c r="U88" i="19"/>
  <c r="J87" i="19"/>
  <c r="J88" i="19" s="1"/>
  <c r="R87" i="19"/>
  <c r="R88" i="19" s="1"/>
  <c r="F36" i="20"/>
  <c r="F39" i="20" s="1"/>
  <c r="F43" i="20" s="1"/>
  <c r="J36" i="20"/>
  <c r="J39" i="20" s="1"/>
  <c r="AB87" i="19"/>
  <c r="AF42" i="19"/>
  <c r="V88" i="19"/>
  <c r="G36" i="20"/>
  <c r="G39" i="20" s="1"/>
  <c r="G43" i="20" s="1"/>
  <c r="F120" i="21"/>
  <c r="F123" i="21" s="1"/>
  <c r="V120" i="21"/>
  <c r="V123" i="21" s="1"/>
  <c r="AD120" i="21"/>
  <c r="AD123" i="21" s="1"/>
  <c r="AF87" i="19"/>
  <c r="AF88" i="19" s="1"/>
  <c r="H36" i="20"/>
  <c r="H39" i="20" s="1"/>
  <c r="H43" i="20" s="1"/>
  <c r="AI42" i="19"/>
  <c r="AJ42" i="19" s="1"/>
  <c r="AJ41" i="19"/>
  <c r="AE54" i="19"/>
  <c r="AD88" i="19"/>
  <c r="AE88" i="19" s="1"/>
  <c r="AA88" i="19"/>
  <c r="AC88" i="19"/>
  <c r="AB88" i="19"/>
  <c r="AI54" i="19"/>
  <c r="AE68" i="19"/>
  <c r="AJ38" i="19"/>
  <c r="AE51" i="19"/>
  <c r="AD41" i="19"/>
  <c r="AJ68" i="19"/>
  <c r="AB23" i="22" l="1"/>
  <c r="AQ24" i="22"/>
  <c r="AM34" i="19"/>
  <c r="AL38" i="19"/>
  <c r="AL41" i="19" s="1"/>
  <c r="AL42" i="19" s="1"/>
  <c r="AE41" i="19"/>
  <c r="AD42" i="19"/>
  <c r="AE42" i="19" s="1"/>
  <c r="AI88" i="19"/>
  <c r="AJ88" i="19" s="1"/>
  <c r="AJ54" i="19"/>
  <c r="AC23" i="22" l="1"/>
  <c r="AD23" i="22" s="1"/>
  <c r="AR24" i="22"/>
  <c r="AN34" i="19"/>
  <c r="AP34" i="19" s="1"/>
  <c r="AQ34" i="19" s="1"/>
  <c r="AR34" i="19" s="1"/>
  <c r="AS34" i="19" s="1"/>
  <c r="AM38" i="19"/>
  <c r="AM41" i="19" s="1"/>
  <c r="AM42" i="19" s="1"/>
  <c r="AS24" i="22" l="1"/>
  <c r="AT24" i="22" s="1"/>
  <c r="AV24" i="22"/>
  <c r="AE23" i="22"/>
  <c r="AF23" i="22" s="1"/>
  <c r="AT34" i="19"/>
  <c r="AU34" i="19" s="1"/>
  <c r="AS38" i="19"/>
  <c r="AS41" i="19" s="1"/>
  <c r="AS42" i="19" s="1"/>
  <c r="AC13" i="5"/>
  <c r="AC22" i="5" s="1"/>
  <c r="AC32" i="5" s="1"/>
  <c r="AC35" i="5" s="1"/>
  <c r="AC39" i="5" s="1"/>
  <c r="AG23" i="22" l="1"/>
  <c r="AH23" i="22" s="1"/>
  <c r="AV34" i="19"/>
  <c r="AV38" i="19" s="1"/>
  <c r="AU38" i="19"/>
  <c r="AB13" i="5"/>
  <c r="AB22" i="5" s="1"/>
  <c r="AB32" i="5" s="1"/>
  <c r="AB35" i="5" s="1"/>
  <c r="AB39" i="5" s="1"/>
  <c r="AA13" i="5"/>
  <c r="AA22" i="5" s="1"/>
  <c r="AA32" i="5" s="1"/>
  <c r="AA35" i="5" s="1"/>
  <c r="AA39" i="5" s="1"/>
  <c r="Z13" i="5"/>
  <c r="Z22" i="5" s="1"/>
  <c r="Z32" i="5" s="1"/>
  <c r="Z35" i="5" s="1"/>
  <c r="Z39" i="5" s="1"/>
  <c r="W35" i="5"/>
  <c r="W39" i="5" s="1"/>
  <c r="X13" i="5"/>
  <c r="X22" i="5" s="1"/>
  <c r="X32" i="5" s="1"/>
  <c r="X35" i="5" s="1"/>
  <c r="X39" i="5" s="1"/>
  <c r="W13" i="5"/>
  <c r="W22" i="5" s="1"/>
  <c r="V13" i="5"/>
  <c r="V22" i="5" s="1"/>
  <c r="V32" i="5" s="1"/>
  <c r="V35" i="5" s="1"/>
  <c r="V39" i="5" s="1"/>
  <c r="U13" i="5"/>
  <c r="U22" i="5" s="1"/>
  <c r="U32" i="5" s="1"/>
  <c r="U35" i="5" s="1"/>
  <c r="U39" i="5" s="1"/>
  <c r="AI23" i="22" l="1"/>
  <c r="AJ23" i="22" s="1"/>
  <c r="Y13" i="5"/>
  <c r="Y22" i="5" s="1"/>
  <c r="Y32" i="5" s="1"/>
  <c r="Y35" i="5" s="1"/>
  <c r="Y39" i="5" s="1"/>
  <c r="AK23" i="22" l="1"/>
  <c r="P13" i="5"/>
  <c r="G13" i="5"/>
  <c r="G22" i="5" s="1"/>
  <c r="G32" i="5" s="1"/>
  <c r="G35" i="5" s="1"/>
  <c r="G39" i="5" s="1"/>
  <c r="AL23" i="22" l="1"/>
  <c r="T13" i="5"/>
  <c r="T22" i="5" s="1"/>
  <c r="T32" i="5" s="1"/>
  <c r="T35" i="5" s="1"/>
  <c r="T39" i="5" s="1"/>
  <c r="R13" i="5"/>
  <c r="R22" i="5" s="1"/>
  <c r="R32" i="5" s="1"/>
  <c r="R35" i="5" s="1"/>
  <c r="R39" i="5" s="1"/>
  <c r="Q13" i="5"/>
  <c r="Q22" i="5" s="1"/>
  <c r="Q32" i="5" s="1"/>
  <c r="Q35" i="5" s="1"/>
  <c r="Q39" i="5" s="1"/>
  <c r="P22" i="5"/>
  <c r="P32" i="5" s="1"/>
  <c r="P35" i="5" s="1"/>
  <c r="P39" i="5" s="1"/>
  <c r="O13" i="5"/>
  <c r="O22" i="5" s="1"/>
  <c r="O32" i="5" s="1"/>
  <c r="O35" i="5" s="1"/>
  <c r="O39" i="5" s="1"/>
  <c r="N13" i="5"/>
  <c r="N22" i="5" s="1"/>
  <c r="N32" i="5" s="1"/>
  <c r="N35" i="5" s="1"/>
  <c r="N39" i="5" s="1"/>
  <c r="M13" i="5"/>
  <c r="M22" i="5" s="1"/>
  <c r="M32" i="5" s="1"/>
  <c r="M35" i="5" s="1"/>
  <c r="M39" i="5" s="1"/>
  <c r="L13" i="5"/>
  <c r="L22" i="5" s="1"/>
  <c r="L32" i="5" s="1"/>
  <c r="L35" i="5" s="1"/>
  <c r="L39" i="5" s="1"/>
  <c r="K13" i="5"/>
  <c r="K22" i="5" s="1"/>
  <c r="K32" i="5" s="1"/>
  <c r="K35" i="5" s="1"/>
  <c r="K39" i="5" s="1"/>
  <c r="I13" i="5"/>
  <c r="I22" i="5" s="1"/>
  <c r="I32" i="5" s="1"/>
  <c r="I35" i="5" s="1"/>
  <c r="I39" i="5" s="1"/>
  <c r="H13" i="5"/>
  <c r="H22" i="5" s="1"/>
  <c r="H32" i="5" s="1"/>
  <c r="H35" i="5" s="1"/>
  <c r="H39" i="5" s="1"/>
  <c r="F13" i="5"/>
  <c r="F22" i="5" s="1"/>
  <c r="F32" i="5" s="1"/>
  <c r="F35" i="5" s="1"/>
  <c r="F39" i="5" s="1"/>
  <c r="AM23" i="22" l="1"/>
  <c r="S13" i="5"/>
  <c r="S22" i="5" s="1"/>
  <c r="S32" i="5" s="1"/>
  <c r="S35" i="5" s="1"/>
  <c r="S39" i="5" s="1"/>
  <c r="J13" i="5"/>
  <c r="J22" i="5" s="1"/>
  <c r="J32" i="5" s="1"/>
  <c r="J35" i="5" s="1"/>
  <c r="J39" i="5" s="1"/>
  <c r="AN23" i="22" l="1"/>
  <c r="AO23" i="22" l="1"/>
  <c r="AP23" i="22" l="1"/>
  <c r="AQ23" i="22" l="1"/>
  <c r="AR23" i="22" s="1"/>
  <c r="AS23" i="22" l="1"/>
  <c r="AT23" i="22" s="1"/>
  <c r="AV23" i="22" l="1"/>
  <c r="AV26" i="22" s="1"/>
  <c r="AV35" i="22" s="1"/>
</calcChain>
</file>

<file path=xl/sharedStrings.xml><?xml version="1.0" encoding="utf-8"?>
<sst xmlns="http://schemas.openxmlformats.org/spreadsheetml/2006/main" count="2077" uniqueCount="444">
  <si>
    <t>АО НК КазМунайГаз</t>
  </si>
  <si>
    <t>Справочник</t>
  </si>
  <si>
    <t>Содержание</t>
  </si>
  <si>
    <t>Основа подготовки и Дисклеймер</t>
  </si>
  <si>
    <t>Информация о Группе</t>
  </si>
  <si>
    <t>Финансовая отчетность</t>
  </si>
  <si>
    <t>3</t>
  </si>
  <si>
    <t>Консолидированный отчет о финансовом положении</t>
  </si>
  <si>
    <t>Консолидированный отчет о прибылях и убытках</t>
  </si>
  <si>
    <t>5</t>
  </si>
  <si>
    <t xml:space="preserve">Консолидированный отчет о движении денежных средств </t>
  </si>
  <si>
    <t>Операционные показатели</t>
  </si>
  <si>
    <t>6</t>
  </si>
  <si>
    <t xml:space="preserve">Добыча нефти и конденсата 
</t>
  </si>
  <si>
    <t>7</t>
  </si>
  <si>
    <t>Транспортировка нефти</t>
  </si>
  <si>
    <t>8</t>
  </si>
  <si>
    <t>Объемы переработки углеводородного сырья</t>
  </si>
  <si>
    <t>9</t>
  </si>
  <si>
    <t xml:space="preserve">Список аббревиатур </t>
  </si>
  <si>
    <t xml:space="preserve">Основа подготовки </t>
  </si>
  <si>
    <t>КМГ подготавливает консолидированную финансовую отчетность, включенную</t>
  </si>
  <si>
    <t xml:space="preserve">в данном документе, в соответствии с Международным стандартами финансовой </t>
  </si>
  <si>
    <t xml:space="preserve">отчетности ("МСФО") в редакции, утвержденной Советом по Международным </t>
  </si>
  <si>
    <t>стандартам финансовой отчетности ("Совет по МСФО"). Элементы финансовой отчетности</t>
  </si>
  <si>
    <t>каждого из предприятий Группы, включенные в консолидированную финансовую отчетность,</t>
  </si>
  <si>
    <t xml:space="preserve">оцениваются с использованием валюты основной экономической среды, в которой предприятия </t>
  </si>
  <si>
    <t>осуществляют свою деятельность ("функциональная валюта"). Консолидированная финансовая</t>
  </si>
  <si>
    <t>отчетность представлена в тенге, который является функциональной валютой Компании.</t>
  </si>
  <si>
    <t>Дисклеймер</t>
  </si>
  <si>
    <t xml:space="preserve">Данный документ не представляет собой предложение или приглашение на продажу, любого </t>
  </si>
  <si>
    <t xml:space="preserve">ходатайства о любой оферте о подписке на покупку каких-либо ценных бумаг и ничто, содержащееся </t>
  </si>
  <si>
    <t xml:space="preserve">в этом документе, не составляет основу какого-либо договора или обязательства или инвестиционного </t>
  </si>
  <si>
    <t xml:space="preserve">решения. Эти документы не являются документом размещения ценных бумаг. Никакая уверенность </t>
  </si>
  <si>
    <t xml:space="preserve">не может быть помещена для каких-либо целей в отношении информации, содержащейся в этом документе, </t>
  </si>
  <si>
    <t xml:space="preserve">или ее полноты, точности или справедливости. Никакое представление или гарантия, явные или подразумеваемые, </t>
  </si>
  <si>
    <t xml:space="preserve">не принимаются, и не следует полагаться на справедливость, точность, адекватность, полноту или правильность </t>
  </si>
  <si>
    <t>информации или мнений, содержащихся в настоящем документе, или любую дополнительную информацию.</t>
  </si>
  <si>
    <t xml:space="preserve">Средняя цена Brent </t>
  </si>
  <si>
    <t>Активы</t>
  </si>
  <si>
    <t>Долгосрочные активы</t>
  </si>
  <si>
    <t>Основные средства</t>
  </si>
  <si>
    <t>Активы по разведке и оценке</t>
  </si>
  <si>
    <t>Инвестиционная недвижимость</t>
  </si>
  <si>
    <t>Нематериальные активы</t>
  </si>
  <si>
    <t>Долгосрочные банковские вклады</t>
  </si>
  <si>
    <t>Инвестиции в совместные предприятия и ассоциированные компании</t>
  </si>
  <si>
    <t>Активы по отсроченному налогу</t>
  </si>
  <si>
    <t>НДС к возмещению</t>
  </si>
  <si>
    <t>Авансы за долгосрочные активы</t>
  </si>
  <si>
    <t>Займы и дебиторская задолженность от связанных сторон</t>
  </si>
  <si>
    <t>Текущие активы</t>
  </si>
  <si>
    <t>Товарно-материальные запасы</t>
  </si>
  <si>
    <t>Предоплата по подоходному налогу</t>
  </si>
  <si>
    <t>Торговая дебиторская задолженность</t>
  </si>
  <si>
    <t>Краткосрочные банковские вклады</t>
  </si>
  <si>
    <t xml:space="preserve">Займы и дебиторская задолженность от связанных сторон </t>
  </si>
  <si>
    <t>Прочие текущие активы</t>
  </si>
  <si>
    <t>Денежные средства и их эквиваленты</t>
  </si>
  <si>
    <t>Активы, классифицированные как предназначенные для продажи</t>
  </si>
  <si>
    <t>Итого активов</t>
  </si>
  <si>
    <t>Капитал и обязательства</t>
  </si>
  <si>
    <t xml:space="preserve">Капитал </t>
  </si>
  <si>
    <t>Уставный капитал</t>
  </si>
  <si>
    <t>Дополнительный оплаченный капитал</t>
  </si>
  <si>
    <t>Прочий капитал</t>
  </si>
  <si>
    <t>Резерв от пересчета валюты отчетности</t>
  </si>
  <si>
    <t>Нераспределенная прибыль</t>
  </si>
  <si>
    <t xml:space="preserve">Неконтрольная доля участия </t>
  </si>
  <si>
    <t>Итого капитала</t>
  </si>
  <si>
    <t>Долгосрочные обязательства</t>
  </si>
  <si>
    <t xml:space="preserve">Займы </t>
  </si>
  <si>
    <t>Резервы</t>
  </si>
  <si>
    <t xml:space="preserve">Обязательства по отсроченному налогу </t>
  </si>
  <si>
    <t xml:space="preserve">Предоплата по договорам поставки нефти </t>
  </si>
  <si>
    <t>Прочие долгосрочные обязательства</t>
  </si>
  <si>
    <t>Текущие обязательства</t>
  </si>
  <si>
    <t>Подоходный налог к уплате</t>
  </si>
  <si>
    <t>Торговая кредиторская задолженность</t>
  </si>
  <si>
    <t>Прочие налоги к уплате</t>
  </si>
  <si>
    <t>Прочие текущие обязательства</t>
  </si>
  <si>
    <t xml:space="preserve">Обязательства, относящиеся к активам, классифицированным как предназначенные для продажи </t>
  </si>
  <si>
    <t xml:space="preserve">Итого обязательств </t>
  </si>
  <si>
    <t>Итого капитала и обязательств</t>
  </si>
  <si>
    <t>За годы, закончившиеся 31 декабря</t>
  </si>
  <si>
    <t>Выручка</t>
  </si>
  <si>
    <t>Себестоимость</t>
  </si>
  <si>
    <t>Валовая прибыль</t>
  </si>
  <si>
    <t>Общие и административные расходы</t>
  </si>
  <si>
    <t>Расходы по транспортировке и реализации</t>
  </si>
  <si>
    <t>Обесценение гудвилла</t>
  </si>
  <si>
    <t>Убыток от выбытия основных средств, нематериальных активов и инвестиционной недвижимости, нетто</t>
  </si>
  <si>
    <t>Прочий операционный доход</t>
  </si>
  <si>
    <t>Прочий операционный расход</t>
  </si>
  <si>
    <t>Доход/(убыток) от операционной деятельности</t>
  </si>
  <si>
    <t>Финансовый доход</t>
  </si>
  <si>
    <t>Финансовые затраты</t>
  </si>
  <si>
    <t xml:space="preserve">Восстановление обесценения/(обесценение) инвестиций в совместные предприятия </t>
  </si>
  <si>
    <t>Обесценение активов, классифицированных как предназначенных для продажи</t>
  </si>
  <si>
    <t xml:space="preserve">Обесценение займов выданных </t>
  </si>
  <si>
    <t>Доля в доходах совместных предприятий и ассоциированных компаний, нетто</t>
  </si>
  <si>
    <t>Расходы по подоходному налогу</t>
  </si>
  <si>
    <t xml:space="preserve">Прекращенная деятельность </t>
  </si>
  <si>
    <t>Прибыль до учета подоходного налога</t>
  </si>
  <si>
    <t>Финансовые затраты (вкл. по прекращенной деятельности)</t>
  </si>
  <si>
    <t>Финансовый доход (вкл. по прекращенной деятельности)</t>
  </si>
  <si>
    <t>Обесценение займов выданных</t>
  </si>
  <si>
    <t>Изъятие долевых инструментов</t>
  </si>
  <si>
    <t>Изменение доли владения в ДО</t>
  </si>
  <si>
    <t>Кор-ка нереализованной прибыли СП</t>
  </si>
  <si>
    <t>Признание выплат на основе акций</t>
  </si>
  <si>
    <t>Изменение в товарно-материальных запасах</t>
  </si>
  <si>
    <t>Изменение в прочих налогах к уплате</t>
  </si>
  <si>
    <t xml:space="preserve">Изменение в прочих обязательствах </t>
  </si>
  <si>
    <t>Вознаграждение полученное</t>
  </si>
  <si>
    <t>Вознаграждение уплаченное</t>
  </si>
  <si>
    <t>Денежные потоки от инвестиционной деятельности:</t>
  </si>
  <si>
    <t>Поступления от продажи активов, классифицированных как предназначенных для продажи</t>
  </si>
  <si>
    <t>Приобретение долевых инструментов</t>
  </si>
  <si>
    <t>Денежные потоки от финансовой деятельности:</t>
  </si>
  <si>
    <t>Поступления по займам</t>
  </si>
  <si>
    <t>Погашение займов</t>
  </si>
  <si>
    <t>Выпуск собственных акций дочерней организацией</t>
  </si>
  <si>
    <t>Выпуск акций</t>
  </si>
  <si>
    <t>Влияние изменения обменных курсов на денежные средства и их эквиваленты</t>
  </si>
  <si>
    <t>Чистое изменение в денежных средствах и их эквивалентах</t>
  </si>
  <si>
    <t xml:space="preserve">Денежные средства и их эквиваленты, на начало периода </t>
  </si>
  <si>
    <t>Денежные средства и их эквиваленты, на конец периода</t>
  </si>
  <si>
    <t>Список аббревиатур</t>
  </si>
  <si>
    <t>АК</t>
  </si>
  <si>
    <t>- Ассоциированная компания</t>
  </si>
  <si>
    <t>АО</t>
  </si>
  <si>
    <t>- Акционерное общество</t>
  </si>
  <si>
    <t>ДО</t>
  </si>
  <si>
    <t>- Дочерняя организация</t>
  </si>
  <si>
    <t>КМГ</t>
  </si>
  <si>
    <t>- КазМунайГаз</t>
  </si>
  <si>
    <t>НДС</t>
  </si>
  <si>
    <t>- Налог на добавленную стоимость</t>
  </si>
  <si>
    <t>НК</t>
  </si>
  <si>
    <t>- Национальная компания</t>
  </si>
  <si>
    <t>ПКОП</t>
  </si>
  <si>
    <t xml:space="preserve">- ПетроКазахстан Ойл Продактс </t>
  </si>
  <si>
    <t>СП</t>
  </si>
  <si>
    <t>- Совместное предприятие</t>
  </si>
  <si>
    <t>1кв 2015</t>
  </si>
  <si>
    <t>2кв 2015</t>
  </si>
  <si>
    <t>3кв 2015</t>
  </si>
  <si>
    <t>4кв 2015</t>
  </si>
  <si>
    <t>1кв 2016</t>
  </si>
  <si>
    <t>2кв 2016</t>
  </si>
  <si>
    <t>3кв 2016</t>
  </si>
  <si>
    <t>4кв 2016</t>
  </si>
  <si>
    <t>1кв 2017</t>
  </si>
  <si>
    <t>2кв 2017</t>
  </si>
  <si>
    <t>3кв 2017</t>
  </si>
  <si>
    <t>4кв 2017</t>
  </si>
  <si>
    <t>1кв 2018</t>
  </si>
  <si>
    <t>К уплате за приобретение дополнительной доли в "Северо-Каспийском Проекте"</t>
  </si>
  <si>
    <t>Производные финансовые инструменты</t>
  </si>
  <si>
    <t>Изменение в прочих долгосрочных обязательствах</t>
  </si>
  <si>
    <t xml:space="preserve">Денежные средства дочерней организации, классифицированной как предназначенной для продажи </t>
  </si>
  <si>
    <t>КМГ И</t>
  </si>
  <si>
    <t>- КМГ International</t>
  </si>
  <si>
    <t>2кв 2018</t>
  </si>
  <si>
    <t>3кв 2018</t>
  </si>
  <si>
    <t>Средний курс</t>
  </si>
  <si>
    <t>Курс на конец периода</t>
  </si>
  <si>
    <t>4кв 2018</t>
  </si>
  <si>
    <t>1кв 2019</t>
  </si>
  <si>
    <t>млн тенге</t>
  </si>
  <si>
    <t>Активы в форме права пользования</t>
  </si>
  <si>
    <t>Финансовые гарантии</t>
  </si>
  <si>
    <t>Обязательства по аренде</t>
  </si>
  <si>
    <t>1кв 2018 пересчитано</t>
  </si>
  <si>
    <t xml:space="preserve"> </t>
  </si>
  <si>
    <t>Кор-ка МСФО 16</t>
  </si>
  <si>
    <t>2кв 2019</t>
  </si>
  <si>
    <t>долл. США/барр.</t>
  </si>
  <si>
    <t>KZT/USD</t>
  </si>
  <si>
    <t>31 Март 2017</t>
  </si>
  <si>
    <t>30 Сентябрь 2017</t>
  </si>
  <si>
    <t>30 Июнь 2017</t>
  </si>
  <si>
    <t>31 Декабрь 2017</t>
  </si>
  <si>
    <t>31 Март 2018</t>
  </si>
  <si>
    <t>30 Июнь 2018</t>
  </si>
  <si>
    <t>30 Сентябрь 2018</t>
  </si>
  <si>
    <t>31 Декабрь 2018</t>
  </si>
  <si>
    <t>3M 2019</t>
  </si>
  <si>
    <t>3кв 2019</t>
  </si>
  <si>
    <t>30 Сентябрь 2019</t>
  </si>
  <si>
    <t>31 Март 2019</t>
  </si>
  <si>
    <t>30 Июнь 2019</t>
  </si>
  <si>
    <t>Отрицательная курсовая разница, нетто</t>
  </si>
  <si>
    <t>9M 2019</t>
  </si>
  <si>
    <t xml:space="preserve">Относящийся к акционерам Материнской компании </t>
  </si>
  <si>
    <t>Обесценение основных средств, активов  по разведке и оценке, и нематериальных активов, кроме гудвилла</t>
  </si>
  <si>
    <t>Прибыль от выбытия дочерних компаний</t>
  </si>
  <si>
    <t xml:space="preserve">Прибыль/(убыток) за период от продолжающейся деятельности </t>
  </si>
  <si>
    <t>Чистая прибыль за период</t>
  </si>
  <si>
    <t>Прибыль/(убыток) за период после налогообложения от прекращенной деятельности</t>
  </si>
  <si>
    <t>4кв 2019</t>
  </si>
  <si>
    <t>31 Декабрь 2019</t>
  </si>
  <si>
    <t>Доход от выбытия дочерних организаций</t>
  </si>
  <si>
    <t>Итого выручка  и прочие доходы</t>
  </si>
  <si>
    <t>Себестоимость купленной нефти, нефтепродуктов и прочих материалов</t>
  </si>
  <si>
    <t>Производственные расходы</t>
  </si>
  <si>
    <t>Налоги кроме подоходного налога</t>
  </si>
  <si>
    <t>Износ, истощение и амортизация</t>
  </si>
  <si>
    <t xml:space="preserve">Восстановление обесценения инвестиций в совместные предприятия </t>
  </si>
  <si>
    <t>Прочие расходы</t>
  </si>
  <si>
    <t>Положительная/(отрицательная) курсовая разница, нетто</t>
  </si>
  <si>
    <t>Итого расходы и затраты</t>
  </si>
  <si>
    <t xml:space="preserve">Прибыль за год от продолжающейся деятельности </t>
  </si>
  <si>
    <t>Прибыль/(убыток) после налогообложения от прекращенной деятельности</t>
  </si>
  <si>
    <t>Чистая прибыль за год</t>
  </si>
  <si>
    <t>Консолидированный отчет о прибылях и убытках (новое представление)</t>
  </si>
  <si>
    <t>* В соответствии с МСФО (IAS) 8 «Учетная политика, изменения в бухгалтерских оценках и ошибки» Группа решила добровольно применить изменения в учетной политике по представлению консолидированной финансовой отчетности и выбрала раскрывать отчет о совокупном годовом доходе на основе природы возникновения для улучшения представления финансовой информации за текущий год и увеличить сопоставимость финансовой отчетности Группы с коллегами по отрасли. Реклассификации не оказали влияния на чистую прибыль или совокупный доход за год или капитал.</t>
  </si>
  <si>
    <t>Консолидированный отчет о прибылях и убытках (новое представление)*</t>
  </si>
  <si>
    <t>*В соответствии с МСФО (IAS) 8 «Учетная политика, изменения в бухгалтерских оценках и ошибки» Группа решила добровольно применить изменения в учетной политике по представлению консолидированной финансовой отчетности и выбрала раскрывать отчет о совокупном годовом доходе на основе природы возникновения для улучшения представления финансовой информации за текущий год и увеличить сопоставимость финансовой отчетности Группы с коллегами по отрасли. Реклассификации не оказали влияния на чистую прибыль или совокупный доход за год или капитал.</t>
  </si>
  <si>
    <t>Прибыль до учета подоходного налога от продолжающейся деятельности</t>
  </si>
  <si>
    <t>Прибыль/(убыток) до учета подоходного налога от прекращенной деятельности</t>
  </si>
  <si>
    <t>Корректировки:</t>
  </si>
  <si>
    <t>Износ, истощение и амортизация (вкл. по прекращенной деятельности)</t>
  </si>
  <si>
    <t>Доля в доходах совместных предприятий и ассоциированной компании, нетто</t>
  </si>
  <si>
    <t>Нереализованные (доходы) / убытки от производных финансовых инструментов по нефтепродуктам</t>
  </si>
  <si>
    <t>Реализованные (доходы) / убытки от производных финансовых инструментов по нефтепродуктам</t>
  </si>
  <si>
    <t>Обесценение основных средств, нематериальных активов и активов по разведке и оценке (вкл. по прекращенной деятельности)</t>
  </si>
  <si>
    <t>Корректировка справедливой стоимости за вычетом расходов на продажу</t>
  </si>
  <si>
    <t>(Восстановление) инвестиции в совместное предприятие</t>
  </si>
  <si>
    <t>Начисление/(восстановление) обесценения НДС к возмещению</t>
  </si>
  <si>
    <t>НДС списанный на расходы</t>
  </si>
  <si>
    <t xml:space="preserve">Корректировка оплаты авансов полученных на поставку нефти </t>
  </si>
  <si>
    <t>Изменение в резервах (вкл. по прекращенной деятельности)</t>
  </si>
  <si>
    <t>(Восстановление)/начисление резерва на неликвидные запасы (вкл. по прекращенной деятельности)</t>
  </si>
  <si>
    <t>Начисление/(восстановление) ожидаемых кредитных убытков по торговой дебиторской задолженности (вкл. по прекращенной деятельности)</t>
  </si>
  <si>
    <t>Начисление/(восстановление) ожидаемых кредитных убытков по прочим текущим активам (вкл. по прекращенной деятельности)</t>
  </si>
  <si>
    <t>(Восстановление) /начисление резерва обесценения долгосрочных авансов</t>
  </si>
  <si>
    <t>Изменение в финансовых гарантиях</t>
  </si>
  <si>
    <t>Курсовая разница, нетто</t>
  </si>
  <si>
    <t xml:space="preserve">Изменение в предоплате НДС к возмещению </t>
  </si>
  <si>
    <t>Изменение в торговой дебиторской задолженности и прочих текущих активах</t>
  </si>
  <si>
    <t>Изменение в торговой и прочей кредиторской задолженности и контрактных обязательствах</t>
  </si>
  <si>
    <t xml:space="preserve">Изменение в авансах полученных на поставку нефти </t>
  </si>
  <si>
    <t>(Выплаты)/поступления по производным финансовым инструментам, нетто</t>
  </si>
  <si>
    <t>Дивиденды, полученные от совместных предприятий и ассоциированных компаний</t>
  </si>
  <si>
    <t>Подоходный налог уплаченный</t>
  </si>
  <si>
    <t>Приобретение основных средств, нематериальных активов, инвестиционной недвижимости и разведочных и оценочных активов</t>
  </si>
  <si>
    <t>Поступления от продажи основных средств, нематериальных активов, инвестиционной недвижимости и разведочных и оценочных активов</t>
  </si>
  <si>
    <t xml:space="preserve">Поступление денежных средств от продажи дочерних организаций </t>
  </si>
  <si>
    <t>Денежные средства приобретенных дочерних организаций</t>
  </si>
  <si>
    <t>Приобретения и взносы в уставный капитал совместных предприятий</t>
  </si>
  <si>
    <t>Изъятие/(приобретение) долговых инструментов</t>
  </si>
  <si>
    <t xml:space="preserve">Поступление денежных средств от продажи совместных предприятий </t>
  </si>
  <si>
    <t>Займы, предоставленные связанным сторонам</t>
  </si>
  <si>
    <t xml:space="preserve">Погашение займов, выданных связанным сторонам </t>
  </si>
  <si>
    <t>Возврат взноса в совместные предприятия</t>
  </si>
  <si>
    <t xml:space="preserve">Поступления по векселю к получению от акционера совместного предприятия </t>
  </si>
  <si>
    <t xml:space="preserve">Дивиденды выплаченные акционерам неконтрольной доли </t>
  </si>
  <si>
    <t>Погашение обязательств по основному долгу аренды</t>
  </si>
  <si>
    <t xml:space="preserve">Выкуп собственных акций дочерней организацией </t>
  </si>
  <si>
    <t>Изменение в резерве ожидаемых кредитных убытков</t>
  </si>
  <si>
    <t>1кв 2020</t>
  </si>
  <si>
    <t>Прочие долгосрочные нефинансовые активы</t>
  </si>
  <si>
    <t>Прочие долгосрочные финансовые активы</t>
  </si>
  <si>
    <t>Прочие текущие нефинансовые активы</t>
  </si>
  <si>
    <t>Прочие текущие финансовые активы</t>
  </si>
  <si>
    <t>Прочие долгосрочные финансовые обязательства</t>
  </si>
  <si>
    <t>Прочие долгосрочные нефинансовые обязательства</t>
  </si>
  <si>
    <t>Прочие текущие нефинансовые обязательства</t>
  </si>
  <si>
    <t>Прочие текущие финансовые обязательства</t>
  </si>
  <si>
    <t>31 Март 2020</t>
  </si>
  <si>
    <t>Выручка и прочие доходы</t>
  </si>
  <si>
    <t>Обесценение инвестиций в совместное предприятие и ассоциированную компанию</t>
  </si>
  <si>
    <t>Чистая прибыль/(убыток) за период, приходящаяся на:</t>
  </si>
  <si>
    <t>Акционеров Материнской Компании</t>
  </si>
  <si>
    <t>Неконтрольную долю участия</t>
  </si>
  <si>
    <t>3М 2020</t>
  </si>
  <si>
    <t>3M 2019 (пересчитано)</t>
  </si>
  <si>
    <t>Денежные потоки от операционной деятельности</t>
  </si>
  <si>
    <t>Обесценение инвестиции в совместное предприятие и ассоциированную компанию</t>
  </si>
  <si>
    <t>Прочие корректировки</t>
  </si>
  <si>
    <t>Операционная прибыль до корректировок оборотного капитала</t>
  </si>
  <si>
    <t>Денежные потоки, полученные от/(использованные в) операционной деятельности</t>
  </si>
  <si>
    <t>Чистые денежные потоки, полученные от/(использованные в) операционной деятельности</t>
  </si>
  <si>
    <t>Чистые денежные потоки, использованные в инвестиционной деятельности</t>
  </si>
  <si>
    <t>Чистое движение денежных средств, использованные в финансовой деятельности</t>
  </si>
  <si>
    <t>2кв 2020</t>
  </si>
  <si>
    <t>30 Июнь 2020</t>
  </si>
  <si>
    <t>−</t>
  </si>
  <si>
    <t>6M 2019 (пересчитано)</t>
  </si>
  <si>
    <t>6M 2020</t>
  </si>
  <si>
    <t>6M 2019</t>
  </si>
  <si>
    <t>3кв 2020</t>
  </si>
  <si>
    <t>30 Сентябрь 2020</t>
  </si>
  <si>
    <t>9M 2020</t>
  </si>
  <si>
    <t>Расходы и затраты</t>
  </si>
  <si>
    <t>Расходы по разведке</t>
  </si>
  <si>
    <t>Поступления по дебиторской задолженности от аренды</t>
  </si>
  <si>
    <t>Погашение по финансовой гарантии</t>
  </si>
  <si>
    <t>9M 2019 (пересчитано)</t>
  </si>
  <si>
    <t>4кв 2020</t>
  </si>
  <si>
    <t>31 Декабрь 2020</t>
  </si>
  <si>
    <t>31 Декабрь 2019 (пересчитано)</t>
  </si>
  <si>
    <t>-</t>
  </si>
  <si>
    <t>2019 (пересчитано)</t>
  </si>
  <si>
    <t>4Q 2020</t>
  </si>
  <si>
    <t>НДС не взятый в зачет</t>
  </si>
  <si>
    <t>Резерв под ожидаемые кредитные убытки по торговой дебиторской задолженности и прочим финансовым активам</t>
  </si>
  <si>
    <t>(Восстановление)/начисление убытка от обесценения прочих нефинансовых активов</t>
  </si>
  <si>
    <t>4.2</t>
  </si>
  <si>
    <t>4.1</t>
  </si>
  <si>
    <t>1кв 2021</t>
  </si>
  <si>
    <t>31 Март 2021</t>
  </si>
  <si>
    <t>3М 2021</t>
  </si>
  <si>
    <t>2кв 2021</t>
  </si>
  <si>
    <t>30 Июнь 2021</t>
  </si>
  <si>
    <t>Убыток от выбытия дочерних организаций</t>
  </si>
  <si>
    <t>6М 2021</t>
  </si>
  <si>
    <t>Резервирование денежных средств для погашения займов</t>
  </si>
  <si>
    <t>Прочие</t>
  </si>
  <si>
    <t>3кв 2021</t>
  </si>
  <si>
    <t>30 Сентябрь 2021</t>
  </si>
  <si>
    <t>9М 2021</t>
  </si>
  <si>
    <t>4кв 2021</t>
  </si>
  <si>
    <t>31 Декабрь 2021</t>
  </si>
  <si>
    <t>12М 2021</t>
  </si>
  <si>
    <t>1кв 2022</t>
  </si>
  <si>
    <t>31 Март 2022</t>
  </si>
  <si>
    <t>3M 2022</t>
  </si>
  <si>
    <t>Приобретение долговых ценных бумаг</t>
  </si>
  <si>
    <t>2кв 2022</t>
  </si>
  <si>
    <t>30 Июня 2022</t>
  </si>
  <si>
    <t>Восстановление обесценения/ (обесценение) основных средств, активов по разведке и оценке, нематериальных активов и активов, классифицированных как предназначенные для продажи</t>
  </si>
  <si>
    <t>6M 2022</t>
  </si>
  <si>
    <t>3кв 2022</t>
  </si>
  <si>
    <t>30 Сентября 2022</t>
  </si>
  <si>
    <t>9M 2022</t>
  </si>
  <si>
    <t>Приобретение нот Национального банка</t>
  </si>
  <si>
    <t xml:space="preserve">Приобретение дочерней организации </t>
  </si>
  <si>
    <t>4кв. 2022</t>
  </si>
  <si>
    <t>31 Декабрь 2022</t>
  </si>
  <si>
    <t>2022</t>
  </si>
  <si>
    <t>4 кв. 2022</t>
  </si>
  <si>
    <t>12М 2022</t>
  </si>
  <si>
    <t>Поступления от реализации долговых ценных бумаг</t>
  </si>
  <si>
    <t>Вклады предыдущих акционеров</t>
  </si>
  <si>
    <t>Возврат страховой премии</t>
  </si>
  <si>
    <t>1кв. 2023</t>
  </si>
  <si>
    <t>31 Март 2023</t>
  </si>
  <si>
    <t>Доход/Убыток от выбытия основных средств, нематериальных активов и инвестиционной недвижимости, нетто</t>
  </si>
  <si>
    <t>4кв 2022</t>
  </si>
  <si>
    <t>1кв 2023</t>
  </si>
  <si>
    <t>ДОБЫЧА НЕФТИ</t>
  </si>
  <si>
    <t>Операционные активы</t>
  </si>
  <si>
    <t xml:space="preserve">АО "Озенмунайгаз" </t>
  </si>
  <si>
    <t>тыс. тонн</t>
  </si>
  <si>
    <t>АО "Эмбамунайгаз" (100%)</t>
  </si>
  <si>
    <t>АО "Каражанбасмунай" (50%)</t>
  </si>
  <si>
    <t>ТОО "СП "Казгермунай" (50%)</t>
  </si>
  <si>
    <t>АО "ПетроКазахстан Инк" (33%)</t>
  </si>
  <si>
    <t>ТОО "Амангельды Газ" (конденсат) (100%)</t>
  </si>
  <si>
    <t>АО "Мангистаумунайгаз" (50%)</t>
  </si>
  <si>
    <t>ТОО "Казахойл Актобе" (50%)</t>
  </si>
  <si>
    <t>ТОО "Казахтуркмунай" (100%)</t>
  </si>
  <si>
    <t>ТОО "Урихтау Оперейтинг" (100%)</t>
  </si>
  <si>
    <t>Итого операционные активы</t>
  </si>
  <si>
    <t xml:space="preserve">Неоперационные активы </t>
  </si>
  <si>
    <t>ТОО "Тенгизшевройл" (20%)</t>
  </si>
  <si>
    <t>"Норт Каспиан Оперейтинг Компани н.в." (8,44%; 16,88% после 15.09.22)</t>
  </si>
  <si>
    <t>"Карачаганак Петролеум Оперейтинг б.в." (10%)</t>
  </si>
  <si>
    <t xml:space="preserve">Итого неоперационные активы </t>
  </si>
  <si>
    <t xml:space="preserve">Всего с учетом операционной доли </t>
  </si>
  <si>
    <t>тыс. барр.*</t>
  </si>
  <si>
    <t>"Норт Каспиан Оперейтинг Компани н.в." (8,44%;16,88% после 15.09.22)</t>
  </si>
  <si>
    <t xml:space="preserve">Добыча природного и попутного газа </t>
  </si>
  <si>
    <t>млн м3</t>
  </si>
  <si>
    <t>ТОО "Амангельды Газ" (100%)</t>
  </si>
  <si>
    <t>млн м4</t>
  </si>
  <si>
    <t>Запасы углеводородов, подготовленные в соответствии с международными стандартами PRMS</t>
  </si>
  <si>
    <t>Доказанные и
вероятные запасы (2P)</t>
  </si>
  <si>
    <t xml:space="preserve">млн барр. н.э.
</t>
  </si>
  <si>
    <t>млн тонн н.э.</t>
  </si>
  <si>
    <t>4Q 2019</t>
  </si>
  <si>
    <t>Транспортировка нефти по магистральным нефтепроводам</t>
  </si>
  <si>
    <t>АО "КазТрансОйл"</t>
  </si>
  <si>
    <t>млн тонн</t>
  </si>
  <si>
    <t>ТОО "Казахстанско-Китайский Трубопровод"</t>
  </si>
  <si>
    <t>АО "МунайТас"</t>
  </si>
  <si>
    <t>Каспийский трубопроводный консорциум</t>
  </si>
  <si>
    <t>ООО "Батумский нефтяной терминал"</t>
  </si>
  <si>
    <t>млн барр.*</t>
  </si>
  <si>
    <t>Экспорт</t>
  </si>
  <si>
    <t>%</t>
  </si>
  <si>
    <t>Транзит</t>
  </si>
  <si>
    <t>Внутренний рынок (НПЗ РК)</t>
  </si>
  <si>
    <t>Морская транспортировка нефти</t>
  </si>
  <si>
    <t>Каспийское море</t>
  </si>
  <si>
    <t>Открытые моря (Черное, Средиземное море)</t>
  </si>
  <si>
    <t>* Данная информация представлена исключительно в информационных целях</t>
  </si>
  <si>
    <t xml:space="preserve">** Консолидированный объём транспортировки нефти учитывает объем транспортировки нефти каждой отдельной </t>
  </si>
  <si>
    <t xml:space="preserve">трубопроводной компании с учетом операционной доли КМГ. Некоторые объёмы могут транспортироваться двумя </t>
  </si>
  <si>
    <t xml:space="preserve">или тремя трубопроводными компаниями, и эти объемы учитываются более одного раза в консолидированном объеме </t>
  </si>
  <si>
    <t>транспортировки нефти.</t>
  </si>
  <si>
    <t xml:space="preserve">Объемы переработки </t>
  </si>
  <si>
    <r>
      <t>Объемы переработки углеводородного сырья</t>
    </r>
    <r>
      <rPr>
        <sz val="10"/>
        <color rgb="FF002060"/>
        <rFont val="Arial"/>
        <family val="2"/>
        <charset val="204"/>
      </rPr>
      <t xml:space="preserve"> </t>
    </r>
  </si>
  <si>
    <t>АНПЗ (100%)</t>
  </si>
  <si>
    <t>ПНХЗ (100%)</t>
  </si>
  <si>
    <t>ПКОП (50%)</t>
  </si>
  <si>
    <t>Caspi Bitum (50%)</t>
  </si>
  <si>
    <t>Итого РК</t>
  </si>
  <si>
    <t>Петромидия (100%)</t>
  </si>
  <si>
    <t>Вега (100%)</t>
  </si>
  <si>
    <t>Итого КМГ И</t>
  </si>
  <si>
    <t>Всего с учетом операционной доли</t>
  </si>
  <si>
    <t>2кв 2023</t>
  </si>
  <si>
    <t>30 Июня 2023</t>
  </si>
  <si>
    <t>Обязательства по вознаграждениям работникам</t>
  </si>
  <si>
    <t>3М 2023</t>
  </si>
  <si>
    <t>6М 2023</t>
  </si>
  <si>
    <t>Поступления от реализации нот Национального Банка РК</t>
  </si>
  <si>
    <t>Прочие операции</t>
  </si>
  <si>
    <t>1 кв 2023</t>
  </si>
  <si>
    <t>3кв 2023</t>
  </si>
  <si>
    <t>9М 2023</t>
  </si>
  <si>
    <t>Списание товарно-материальных запасов до чистой стоимости реализации</t>
  </si>
  <si>
    <t>30 Сентября 2023</t>
  </si>
  <si>
    <t>Дивиденды, выплаченные акционерам</t>
  </si>
  <si>
    <t>4кв 2023</t>
  </si>
  <si>
    <t>Dunga Operating GmbH</t>
  </si>
  <si>
    <t>ТОО «Урал Ойл энд Газ»</t>
  </si>
  <si>
    <t>Dunga Operating GmbH (60%)</t>
  </si>
  <si>
    <t>ТОО «Урал Ойл энд Газ» (50%)</t>
  </si>
  <si>
    <t>4кв. 2023</t>
  </si>
  <si>
    <t>31 Декабрь 2023</t>
  </si>
  <si>
    <t>12М 2023</t>
  </si>
  <si>
    <t>Доход/Убыток от продажи СП</t>
  </si>
  <si>
    <t>Дополнительные вклады в капитал совместных предприятий без изменения доли владения</t>
  </si>
  <si>
    <t>Распределения в пользу Самрук-Казына</t>
  </si>
  <si>
    <t>Вклады от связанной стороны</t>
  </si>
  <si>
    <t>(Размещение)/Изъятие банковских вкладов, нетто</t>
  </si>
  <si>
    <t>Размещение банковских вкладов</t>
  </si>
  <si>
    <t>Возврат банковских вкладов</t>
  </si>
  <si>
    <t>Март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</si>
</sst>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\ _₽_-;\-* #,##0\ _₽_-;_-* &quot;-&quot;\ _₽_-;_-@_-"/>
    <numFmt numFmtId="43" formatCode="_-* #,##0.00\ _₽_-;\-* #,##0.00\ _₽_-;_-* &quot;-&quot;??\ _₽_-;_-@_-"/>
    <numFmt numFmtId="164" formatCode="_-* #,##0_-;\-* #,##0_-;_-* &quot;-&quot;_-;_-@_-"/>
    <numFmt numFmtId="165" formatCode="_-* #,##0.00_-;\-* #,##0.00_-;_-* &quot;-&quot;??_-;_-@_-"/>
    <numFmt numFmtId="166" formatCode="[$-809]dd\ mmmm\ yyyy;@"/>
    <numFmt numFmtId="167" formatCode="_-* #,##0.00&quot;р.&quot;_-;\-* #,##0.00&quot;р.&quot;_-;_-* &quot;-&quot;??&quot;р.&quot;_-;_-@_-"/>
    <numFmt numFmtId="168" formatCode="#,##0.0_%\);[Red]\(#,##0.0%\)"/>
    <numFmt numFmtId="169" formatCode="General_)"/>
    <numFmt numFmtId="170" formatCode="#,##0.0_);\(#,##0.0\);0.0_);@_)"/>
    <numFmt numFmtId="171" formatCode="&quot;$&quot;#,##0_);\(&quot;$&quot;#,##0\)"/>
    <numFmt numFmtId="172" formatCode="&quot;$&quot;#.;\(&quot;$&quot;#,\)"/>
    <numFmt numFmtId="173" formatCode="_-* #,##0\ &quot;DM&quot;_-;\-* #,##0\ &quot;DM&quot;_-;_-* &quot;-&quot;\ &quot;DM&quot;_-;_-@_-"/>
    <numFmt numFmtId="174" formatCode="_(* #,##0_);_(* \(#,##0\);_(* &quot;-&quot;_);_(@_)"/>
    <numFmt numFmtId="175" formatCode="#,##0.0_);\(#,##0.0\)"/>
    <numFmt numFmtId="176" formatCode="_(* #,##0.00_);_(* \(#,##0.00\);_(* &quot;-&quot;??_);_(@_)"/>
    <numFmt numFmtId="177" formatCode="_-* #,##0.00_р_._-;\-* #,##0.00_р_._-;_-* &quot;-&quot;??_р_._-;_-@_-"/>
    <numFmt numFmtId="178" formatCode="_(&quot;$&quot;* #,##0_);_(&quot;$&quot;* \(#,##0\);_(&quot;$&quot;* &quot;-&quot;_);_(@_)"/>
    <numFmt numFmtId="179" formatCode="_(* #,##0.0_);_(* \(#,##0.0\);_(* &quot;-&quot;?_);_(@_)"/>
    <numFmt numFmtId="180" formatCode="_(&quot;$&quot;* #,##0.00_);_(&quot;$&quot;* \(#,##0.00\);_(&quot;$&quot;* &quot;-&quot;??_);_(@_)"/>
    <numFmt numFmtId="181" formatCode="* \(#,##0\);* #,##0_);&quot;-&quot;??_);@"/>
    <numFmt numFmtId="182" formatCode="0.000&quot;%&quot;"/>
    <numFmt numFmtId="183" formatCode="_-[$$-409]* #,##0.00_ ;_-[$$-409]* \-#,##0.00\ ;_-[$$-409]* &quot;-&quot;??_ ;_-@_ "/>
    <numFmt numFmtId="184" formatCode="* #,##0_);* \(#,##0\);&quot;-&quot;??_);@"/>
    <numFmt numFmtId="185" formatCode="_-* #,##0\ _D_M_-;\-* #,##0\ _D_M_-;_-* &quot;-&quot;\ _D_M_-;_-@_-"/>
    <numFmt numFmtId="186" formatCode="_-* #,##0.00\ _D_M_-;\-* #,##0.00\ _D_M_-;_-* &quot;-&quot;??\ _D_M_-;_-@_-"/>
    <numFmt numFmtId="187" formatCode="[$$-409]#,##0.00_ ;[Red]\-[$$-409]#,##0.00\ "/>
    <numFmt numFmtId="188" formatCode="#,##0\ &quot;F&quot;;[Red]\-#,##0\ &quot;F&quot;"/>
    <numFmt numFmtId="189" formatCode="#,##0.00\ &quot;F&quot;;[Red]\-#,##0.00\ &quot;F&quot;"/>
    <numFmt numFmtId="190" formatCode="#,##0.0\ \x_);\(#,##0.0\ \x\)"/>
    <numFmt numFmtId="191" formatCode="#,##0.00\ &quot;Pts&quot;;\-#,##0.00\ &quot;Pts&quot;"/>
    <numFmt numFmtId="192" formatCode="0%_);\(0%\)"/>
    <numFmt numFmtId="193" formatCode="\+0.0;\-0.0"/>
    <numFmt numFmtId="194" formatCode="\+0.0%;\-0.0%"/>
    <numFmt numFmtId="195" formatCode="_-* #,##0_р_._-;\-* #,##0_р_._-;_-* &quot;-&quot;_р_._-;_-@_-"/>
    <numFmt numFmtId="196" formatCode="_ * #,##0.00_ ;_ * \-#,##0.00_ ;_ * &quot;-&quot;??_ ;_ @_ "/>
    <numFmt numFmtId="197" formatCode="_-* #,##0_р_._-;\-* #,##0_р_._-;_-* &quot;-&quot;??_р_._-;_-@_-"/>
    <numFmt numFmtId="198" formatCode="_ * #,##0_ ;_ * \-#,##0_ ;_ * &quot;-&quot;??_ ;_ @_ "/>
    <numFmt numFmtId="199" formatCode="#,##0_ ;\-#,##0\ "/>
    <numFmt numFmtId="200" formatCode="#,##0_);\(#,##0\);0_);@_)"/>
    <numFmt numFmtId="201" formatCode="#,##0.0"/>
    <numFmt numFmtId="202" formatCode="_-* #,##0.0\ _₽_-;\-* #,##0.0\ _₽_-;_-* &quot;-&quot;?\ _₽_-;_-@_-"/>
    <numFmt numFmtId="203" formatCode="_-* #,##0.0_р_._-;\-* #,##0.0_р_._-;_-* &quot;-&quot;??_р_._-;_-@_-"/>
    <numFmt numFmtId="204" formatCode="_-* #,##0.0\ _₽_-;\-* #,##0.0\ _₽_-;_-* &quot;-&quot;??\ _₽_-;_-@_-"/>
    <numFmt numFmtId="205" formatCode="#,##0.0_ ;\-#,##0.0\ "/>
    <numFmt numFmtId="206" formatCode="_-* #,##0.00_-;\-* #,##0.00_-;_-* &quot;-&quot;_-;_-@_-"/>
    <numFmt numFmtId="207" formatCode="0.0"/>
  </numFmts>
  <fonts count="1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2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Helv"/>
      <family val="2"/>
    </font>
    <font>
      <sz val="10"/>
      <name val="Arial"/>
      <family val="2"/>
    </font>
    <font>
      <sz val="10"/>
      <name val="Arial Cyr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scheme val="minor"/>
    </font>
    <font>
      <b/>
      <sz val="18"/>
      <name val="Arial MT"/>
    </font>
    <font>
      <sz val="8"/>
      <name val="Times New Roman"/>
      <family val="1"/>
      <charset val="204"/>
    </font>
    <font>
      <sz val="10.5"/>
      <color rgb="FF0000FF"/>
      <name val="Frutiger 45 Light"/>
      <family val="2"/>
    </font>
    <font>
      <sz val="12"/>
      <name val="Tms Rmn"/>
    </font>
    <font>
      <b/>
      <sz val="9"/>
      <color indexed="12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sz val="10"/>
      <name val="Geneva"/>
    </font>
    <font>
      <b/>
      <sz val="9"/>
      <name val="Comic Sans MS"/>
      <family val="4"/>
    </font>
    <font>
      <sz val="12"/>
      <name val="Arial"/>
      <family val="2"/>
    </font>
    <font>
      <sz val="10"/>
      <name val="Arial Narrow"/>
      <family val="2"/>
    </font>
    <font>
      <sz val="8"/>
      <color theme="1"/>
      <name val="Arial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Times New Roman Cyr"/>
      <charset val="204"/>
    </font>
    <font>
      <sz val="10"/>
      <name val="Arial Cyr"/>
    </font>
    <font>
      <sz val="10"/>
      <name val="MS Serif"/>
      <family val="2"/>
      <charset val="204"/>
    </font>
    <font>
      <b/>
      <sz val="8"/>
      <color indexed="12"/>
      <name val="Comic Sans MS"/>
      <family val="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Arial"/>
      <family val="2"/>
    </font>
    <font>
      <sz val="10"/>
      <name val="Times New Roman"/>
      <family val="1"/>
      <charset val="204"/>
    </font>
    <font>
      <b/>
      <sz val="9"/>
      <name val="UniversCond"/>
    </font>
    <font>
      <sz val="10"/>
      <name val="Arial CE"/>
      <charset val="238"/>
    </font>
    <font>
      <sz val="10"/>
      <color indexed="16"/>
      <name val="MS Serif"/>
      <family val="2"/>
      <charset val="204"/>
    </font>
    <font>
      <b/>
      <vertAlign val="superscript"/>
      <sz val="8"/>
      <name val="Comic Sans MS"/>
      <family val="4"/>
    </font>
    <font>
      <b/>
      <sz val="11"/>
      <color indexed="12"/>
      <name val="Comic Sans MS"/>
      <family val="4"/>
    </font>
    <font>
      <sz val="8"/>
      <name val="Arial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MS Sans Serif"/>
      <family val="2"/>
      <charset val="204"/>
    </font>
    <font>
      <u/>
      <sz val="10"/>
      <color indexed="12"/>
      <name val="Arial Narrow"/>
      <family val="2"/>
    </font>
    <font>
      <sz val="10.5"/>
      <color theme="1"/>
      <name val="Frutiger 45 Light"/>
      <family val="2"/>
    </font>
    <font>
      <sz val="12"/>
      <name val="Arial MT"/>
    </font>
    <font>
      <sz val="10"/>
      <color theme="1"/>
      <name val="Arial"/>
      <family val="2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Helv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Helv"/>
    </font>
    <font>
      <sz val="8"/>
      <name val="Wingdings"/>
      <charset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8"/>
      <name val="MS Sans Serif"/>
      <family val="2"/>
      <charset val="204"/>
    </font>
    <font>
      <b/>
      <sz val="8"/>
      <color indexed="8"/>
      <name val="Helv"/>
    </font>
    <font>
      <b/>
      <sz val="10"/>
      <color indexed="10"/>
      <name val="Arial"/>
      <family val="2"/>
    </font>
    <font>
      <sz val="10"/>
      <name val="MS Sans Serif"/>
      <family val="2"/>
      <charset val="204"/>
    </font>
    <font>
      <b/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rgb="FF3F3F76"/>
      <name val="Calibri"/>
      <family val="2"/>
      <scheme val="minor"/>
    </font>
    <font>
      <b/>
      <sz val="11"/>
      <color indexed="63"/>
      <name val="Calibri"/>
      <family val="2"/>
      <charset val="204"/>
    </font>
    <font>
      <b/>
      <sz val="11"/>
      <color rgb="FF3F3F3F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charset val="204"/>
    </font>
    <font>
      <b/>
      <sz val="11"/>
      <color theme="0"/>
      <name val="Calibri"/>
      <family val="2"/>
      <scheme val="min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rgb="FF9C6500"/>
      <name val="Calibri"/>
      <family val="2"/>
      <scheme val="minor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rgb="FF9C0006"/>
      <name val="Calibri"/>
      <family val="2"/>
      <scheme val="minor"/>
    </font>
    <font>
      <i/>
      <sz val="11"/>
      <color indexed="23"/>
      <name val="Calibri"/>
      <family val="2"/>
      <charset val="204"/>
    </font>
    <font>
      <i/>
      <sz val="11"/>
      <color rgb="FF7F7F7F"/>
      <name val="Calibri"/>
      <family val="2"/>
      <scheme val="minor"/>
    </font>
    <font>
      <sz val="11"/>
      <color indexed="52"/>
      <name val="Calibri"/>
      <family val="2"/>
      <charset val="204"/>
    </font>
    <font>
      <sz val="11"/>
      <color rgb="FFFA7D00"/>
      <name val="Calibri"/>
      <family val="2"/>
      <scheme val="minor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scheme val="minor"/>
    </font>
    <font>
      <sz val="10"/>
      <name val="NTHarmonica"/>
    </font>
    <font>
      <sz val="11"/>
      <color indexed="17"/>
      <name val="Calibri"/>
      <family val="2"/>
      <charset val="204"/>
    </font>
    <font>
      <sz val="11"/>
      <color rgb="FF006100"/>
      <name val="Calibri"/>
      <family val="2"/>
      <scheme val="minor"/>
    </font>
    <font>
      <b/>
      <sz val="14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i/>
      <sz val="10"/>
      <color rgb="FF002060"/>
      <name val="Arial"/>
      <family val="2"/>
      <charset val="204"/>
    </font>
    <font>
      <sz val="15"/>
      <color rgb="FF00206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darkVertical"/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5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2060"/>
      </top>
      <bottom style="medium">
        <color rgb="FF002060"/>
      </bottom>
      <diagonal/>
    </border>
  </borders>
  <cellStyleXfs count="746">
    <xf numFmtId="0" fontId="0" fillId="0" borderId="0"/>
    <xf numFmtId="0" fontId="6" fillId="0" borderId="0"/>
    <xf numFmtId="166" fontId="6" fillId="0" borderId="0"/>
    <xf numFmtId="0" fontId="7" fillId="0" borderId="0"/>
    <xf numFmtId="0" fontId="8" fillId="0" borderId="0"/>
    <xf numFmtId="166" fontId="6" fillId="0" borderId="0"/>
    <xf numFmtId="166" fontId="7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8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166" fontId="6" fillId="0" borderId="0"/>
    <xf numFmtId="166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9" fillId="0" borderId="0"/>
    <xf numFmtId="166" fontId="9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166" fontId="10" fillId="0" borderId="0"/>
    <xf numFmtId="166" fontId="7" fillId="0" borderId="0"/>
    <xf numFmtId="0" fontId="9" fillId="0" borderId="0"/>
    <xf numFmtId="166" fontId="9" fillId="0" borderId="0"/>
    <xf numFmtId="0" fontId="9" fillId="0" borderId="0"/>
    <xf numFmtId="0" fontId="6" fillId="0" borderId="0"/>
    <xf numFmtId="0" fontId="6" fillId="0" borderId="0"/>
    <xf numFmtId="166" fontId="6" fillId="0" borderId="0"/>
    <xf numFmtId="166" fontId="6" fillId="0" borderId="0"/>
    <xf numFmtId="166" fontId="6" fillId="0" borderId="0"/>
    <xf numFmtId="166" fontId="7" fillId="0" borderId="0"/>
    <xf numFmtId="166" fontId="7" fillId="0" borderId="0"/>
    <xf numFmtId="166" fontId="7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6" fillId="0" borderId="0"/>
    <xf numFmtId="166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/>
    <xf numFmtId="166" fontId="9" fillId="0" borderId="0"/>
    <xf numFmtId="166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0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6" fontId="6" fillId="0" borderId="0"/>
    <xf numFmtId="0" fontId="7" fillId="0" borderId="0"/>
    <xf numFmtId="166" fontId="6" fillId="0" borderId="0"/>
    <xf numFmtId="166" fontId="6" fillId="0" borderId="0"/>
    <xf numFmtId="0" fontId="7" fillId="0" borderId="0"/>
    <xf numFmtId="0" fontId="8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166" fontId="7" fillId="0" borderId="0"/>
    <xf numFmtId="0" fontId="7" fillId="0" borderId="0"/>
    <xf numFmtId="0" fontId="8" fillId="0" borderId="0"/>
    <xf numFmtId="0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1" fillId="0" borderId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2" fillId="0" borderId="10">
      <protection locked="0"/>
    </xf>
    <xf numFmtId="0" fontId="14" fillId="33" borderId="0" applyNumberFormat="0" applyBorder="0" applyAlignment="0" applyProtection="0"/>
    <xf numFmtId="166" fontId="15" fillId="10" borderId="0" applyNumberFormat="0" applyBorder="0" applyAlignment="0" applyProtection="0"/>
    <xf numFmtId="0" fontId="14" fillId="34" borderId="0" applyNumberFormat="0" applyBorder="0" applyAlignment="0" applyProtection="0"/>
    <xf numFmtId="166" fontId="15" fillId="14" borderId="0" applyNumberFormat="0" applyBorder="0" applyAlignment="0" applyProtection="0"/>
    <xf numFmtId="0" fontId="14" fillId="35" borderId="0" applyNumberFormat="0" applyBorder="0" applyAlignment="0" applyProtection="0"/>
    <xf numFmtId="166" fontId="15" fillId="18" borderId="0" applyNumberFormat="0" applyBorder="0" applyAlignment="0" applyProtection="0"/>
    <xf numFmtId="0" fontId="14" fillId="36" borderId="0" applyNumberFormat="0" applyBorder="0" applyAlignment="0" applyProtection="0"/>
    <xf numFmtId="166" fontId="15" fillId="22" borderId="0" applyNumberFormat="0" applyBorder="0" applyAlignment="0" applyProtection="0"/>
    <xf numFmtId="0" fontId="14" fillId="37" borderId="0" applyNumberFormat="0" applyBorder="0" applyAlignment="0" applyProtection="0"/>
    <xf numFmtId="166" fontId="15" fillId="26" borderId="0" applyNumberFormat="0" applyBorder="0" applyAlignment="0" applyProtection="0"/>
    <xf numFmtId="0" fontId="14" fillId="38" borderId="0" applyNumberFormat="0" applyBorder="0" applyAlignment="0" applyProtection="0"/>
    <xf numFmtId="166" fontId="15" fillId="30" borderId="0" applyNumberFormat="0" applyBorder="0" applyAlignment="0" applyProtection="0"/>
    <xf numFmtId="168" fontId="8" fillId="0" borderId="0" applyProtection="0">
      <protection locked="0"/>
    </xf>
    <xf numFmtId="0" fontId="14" fillId="39" borderId="0" applyNumberFormat="0" applyBorder="0" applyAlignment="0" applyProtection="0"/>
    <xf numFmtId="166" fontId="15" fillId="11" borderId="0" applyNumberFormat="0" applyBorder="0" applyAlignment="0" applyProtection="0"/>
    <xf numFmtId="0" fontId="14" fillId="40" borderId="0" applyNumberFormat="0" applyBorder="0" applyAlignment="0" applyProtection="0"/>
    <xf numFmtId="166" fontId="15" fillId="15" borderId="0" applyNumberFormat="0" applyBorder="0" applyAlignment="0" applyProtection="0"/>
    <xf numFmtId="0" fontId="14" fillId="41" borderId="0" applyNumberFormat="0" applyBorder="0" applyAlignment="0" applyProtection="0"/>
    <xf numFmtId="166" fontId="15" fillId="19" borderId="0" applyNumberFormat="0" applyBorder="0" applyAlignment="0" applyProtection="0"/>
    <xf numFmtId="0" fontId="14" fillId="36" borderId="0" applyNumberFormat="0" applyBorder="0" applyAlignment="0" applyProtection="0"/>
    <xf numFmtId="166" fontId="15" fillId="23" borderId="0" applyNumberFormat="0" applyBorder="0" applyAlignment="0" applyProtection="0"/>
    <xf numFmtId="0" fontId="14" fillId="39" borderId="0" applyNumberFormat="0" applyBorder="0" applyAlignment="0" applyProtection="0"/>
    <xf numFmtId="166" fontId="15" fillId="27" borderId="0" applyNumberFormat="0" applyBorder="0" applyAlignment="0" applyProtection="0"/>
    <xf numFmtId="0" fontId="14" fillId="42" borderId="0" applyNumberFormat="0" applyBorder="0" applyAlignment="0" applyProtection="0"/>
    <xf numFmtId="166" fontId="15" fillId="31" borderId="0" applyNumberFormat="0" applyBorder="0" applyAlignment="0" applyProtection="0"/>
    <xf numFmtId="0" fontId="16" fillId="43" borderId="0" applyNumberFormat="0" applyBorder="0" applyAlignment="0" applyProtection="0"/>
    <xf numFmtId="166" fontId="17" fillId="12" borderId="0" applyNumberFormat="0" applyBorder="0" applyAlignment="0" applyProtection="0"/>
    <xf numFmtId="0" fontId="16" fillId="40" borderId="0" applyNumberFormat="0" applyBorder="0" applyAlignment="0" applyProtection="0"/>
    <xf numFmtId="166" fontId="17" fillId="16" borderId="0" applyNumberFormat="0" applyBorder="0" applyAlignment="0" applyProtection="0"/>
    <xf numFmtId="0" fontId="16" fillId="41" borderId="0" applyNumberFormat="0" applyBorder="0" applyAlignment="0" applyProtection="0"/>
    <xf numFmtId="166" fontId="17" fillId="20" borderId="0" applyNumberFormat="0" applyBorder="0" applyAlignment="0" applyProtection="0"/>
    <xf numFmtId="0" fontId="16" fillId="44" borderId="0" applyNumberFormat="0" applyBorder="0" applyAlignment="0" applyProtection="0"/>
    <xf numFmtId="166" fontId="17" fillId="24" borderId="0" applyNumberFormat="0" applyBorder="0" applyAlignment="0" applyProtection="0"/>
    <xf numFmtId="0" fontId="16" fillId="45" borderId="0" applyNumberFormat="0" applyBorder="0" applyAlignment="0" applyProtection="0"/>
    <xf numFmtId="166" fontId="17" fillId="28" borderId="0" applyNumberFormat="0" applyBorder="0" applyAlignment="0" applyProtection="0"/>
    <xf numFmtId="0" fontId="16" fillId="46" borderId="0" applyNumberFormat="0" applyBorder="0" applyAlignment="0" applyProtection="0"/>
    <xf numFmtId="166" fontId="17" fillId="32" borderId="0" applyNumberFormat="0" applyBorder="0" applyAlignment="0" applyProtection="0"/>
    <xf numFmtId="169" fontId="18" fillId="47" borderId="0" applyNumberFormat="0" applyFont="0" applyAlignment="0" applyProtection="0">
      <alignment horizontal="center"/>
    </xf>
    <xf numFmtId="0" fontId="19" fillId="0" borderId="0">
      <alignment horizontal="center" wrapText="1"/>
      <protection locked="0"/>
    </xf>
    <xf numFmtId="17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9" fontId="22" fillId="0" borderId="0" applyFill="0" applyBorder="0">
      <alignment horizontal="left"/>
    </xf>
    <xf numFmtId="171" fontId="8" fillId="0" borderId="0" applyFill="0" applyBorder="0">
      <alignment horizontal="left"/>
    </xf>
    <xf numFmtId="49" fontId="23" fillId="0" borderId="0" applyFill="0" applyBorder="0">
      <alignment horizontal="left"/>
    </xf>
    <xf numFmtId="2" fontId="24" fillId="0" borderId="0" applyFill="0" applyBorder="0">
      <alignment horizontal="left"/>
    </xf>
    <xf numFmtId="172" fontId="25" fillId="0" borderId="0" applyFill="0" applyBorder="0" applyAlignment="0"/>
    <xf numFmtId="38" fontId="26" fillId="0" borderId="0">
      <alignment horizontal="left"/>
    </xf>
    <xf numFmtId="171" fontId="8" fillId="0" borderId="0"/>
    <xf numFmtId="169" fontId="27" fillId="0" borderId="0">
      <alignment horizontal="left" indent="1"/>
    </xf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4" fontId="15" fillId="0" borderId="0" applyFont="0" applyFill="0" applyBorder="0" applyAlignment="0" applyProtection="0"/>
    <xf numFmtId="175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Alignment="0">
      <alignment horizontal="left"/>
    </xf>
    <xf numFmtId="178" fontId="35" fillId="48" borderId="0" applyBorder="0"/>
    <xf numFmtId="174" fontId="35" fillId="48" borderId="11" applyBorder="0"/>
    <xf numFmtId="179" fontId="35" fillId="48" borderId="11" applyBorder="0"/>
    <xf numFmtId="9" fontId="35" fillId="48" borderId="12" applyBorder="0"/>
    <xf numFmtId="180" fontId="35" fillId="48" borderId="0" applyBorder="0"/>
    <xf numFmtId="176" fontId="35" fillId="48" borderId="13" applyBorder="0"/>
    <xf numFmtId="181" fontId="36" fillId="0" borderId="0" applyFill="0" applyBorder="0" applyProtection="0"/>
    <xf numFmtId="181" fontId="36" fillId="0" borderId="14" applyFill="0" applyProtection="0"/>
    <xf numFmtId="181" fontId="36" fillId="0" borderId="10" applyFill="0" applyProtection="0"/>
    <xf numFmtId="178" fontId="37" fillId="0" borderId="15" applyBorder="0"/>
    <xf numFmtId="182" fontId="8" fillId="0" borderId="0">
      <protection locked="0"/>
    </xf>
    <xf numFmtId="183" fontId="8" fillId="48" borderId="16" applyNumberFormat="0" applyBorder="0" applyProtection="0">
      <alignment horizontal="right"/>
    </xf>
    <xf numFmtId="0" fontId="38" fillId="0" borderId="0" applyFont="0"/>
    <xf numFmtId="184" fontId="36" fillId="0" borderId="0" applyFill="0" applyBorder="0" applyProtection="0"/>
    <xf numFmtId="184" fontId="36" fillId="0" borderId="14" applyFill="0" applyProtection="0"/>
    <xf numFmtId="184" fontId="36" fillId="0" borderId="10" applyFill="0" applyProtection="0"/>
    <xf numFmtId="184" fontId="39" fillId="0" borderId="0" applyFill="0" applyBorder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71" fontId="40" fillId="0" borderId="11" applyFont="0" applyBorder="0"/>
    <xf numFmtId="177" fontId="41" fillId="0" borderId="0" applyFont="0" applyFill="0" applyBorder="0" applyAlignment="0" applyProtection="0"/>
    <xf numFmtId="0" fontId="42" fillId="0" borderId="0" applyNumberFormat="0" applyAlignment="0">
      <alignment horizontal="left"/>
    </xf>
    <xf numFmtId="187" fontId="9" fillId="0" borderId="0" applyFont="0" applyFill="0" applyBorder="0" applyAlignment="0" applyProtection="0"/>
    <xf numFmtId="174" fontId="43" fillId="0" borderId="0" applyFill="0" applyBorder="0">
      <alignment horizontal="left"/>
    </xf>
    <xf numFmtId="49" fontId="44" fillId="0" borderId="0">
      <alignment horizontal="left"/>
    </xf>
    <xf numFmtId="176" fontId="24" fillId="0" borderId="0" applyFill="0" applyBorder="0"/>
    <xf numFmtId="174" fontId="24" fillId="0" borderId="12" applyFill="0" applyBorder="0"/>
    <xf numFmtId="178" fontId="24" fillId="0" borderId="0" applyFill="0" applyBorder="0"/>
    <xf numFmtId="38" fontId="45" fillId="49" borderId="0" applyNumberFormat="0" applyBorder="0" applyAlignment="0" applyProtection="0"/>
    <xf numFmtId="0" fontId="46" fillId="47" borderId="0"/>
    <xf numFmtId="0" fontId="47" fillId="0" borderId="17" applyNumberFormat="0" applyAlignment="0" applyProtection="0">
      <alignment horizontal="left" vertical="center"/>
    </xf>
    <xf numFmtId="0" fontId="47" fillId="0" borderId="18">
      <alignment horizontal="left" vertical="center"/>
    </xf>
    <xf numFmtId="14" fontId="48" fillId="50" borderId="19">
      <alignment horizontal="center" vertical="center" wrapText="1"/>
    </xf>
    <xf numFmtId="0" fontId="49" fillId="0" borderId="19">
      <alignment horizontal="center"/>
    </xf>
    <xf numFmtId="0" fontId="49" fillId="0" borderId="0">
      <alignment horizontal="center"/>
    </xf>
    <xf numFmtId="166" fontId="50" fillId="0" borderId="0" applyNumberFormat="0" applyFill="0" applyBorder="0" applyAlignment="0" applyProtection="0">
      <alignment vertical="top"/>
      <protection locked="0"/>
    </xf>
    <xf numFmtId="10" fontId="45" fillId="51" borderId="20" applyNumberFormat="0" applyBorder="0" applyAlignment="0" applyProtection="0"/>
    <xf numFmtId="170" fontId="20" fillId="52" borderId="20" applyNumberFormat="0" applyAlignment="0" applyProtection="0"/>
    <xf numFmtId="171" fontId="8" fillId="0" borderId="21" applyFill="0" applyBorder="0">
      <alignment horizontal="left"/>
    </xf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25" fillId="0" borderId="0" applyFont="0" applyFill="0" applyBorder="0" applyAlignment="0" applyProtection="0"/>
    <xf numFmtId="190" fontId="51" fillId="0" borderId="0" applyFont="0" applyFill="0" applyBorder="0" applyAlignment="0" applyProtection="0"/>
    <xf numFmtId="191" fontId="52" fillId="0" borderId="0"/>
    <xf numFmtId="166" fontId="28" fillId="0" borderId="0"/>
    <xf numFmtId="0" fontId="31" fillId="0" borderId="0"/>
    <xf numFmtId="166" fontId="10" fillId="0" borderId="0"/>
    <xf numFmtId="166" fontId="45" fillId="0" borderId="0"/>
    <xf numFmtId="0" fontId="15" fillId="0" borderId="0"/>
    <xf numFmtId="166" fontId="10" fillId="0" borderId="0"/>
    <xf numFmtId="166" fontId="10" fillId="0" borderId="0"/>
    <xf numFmtId="166" fontId="8" fillId="0" borderId="0"/>
    <xf numFmtId="166" fontId="10" fillId="0" borderId="0"/>
    <xf numFmtId="166" fontId="8" fillId="0" borderId="0"/>
    <xf numFmtId="166" fontId="30" fillId="0" borderId="0"/>
    <xf numFmtId="166" fontId="53" fillId="0" borderId="0"/>
    <xf numFmtId="0" fontId="15" fillId="0" borderId="0"/>
    <xf numFmtId="0" fontId="10" fillId="0" borderId="0"/>
    <xf numFmtId="0" fontId="15" fillId="0" borderId="0"/>
    <xf numFmtId="166" fontId="8" fillId="0" borderId="0"/>
    <xf numFmtId="166" fontId="8" fillId="0" borderId="0"/>
    <xf numFmtId="166" fontId="53" fillId="0" borderId="0"/>
    <xf numFmtId="166" fontId="53" fillId="0" borderId="0"/>
    <xf numFmtId="166" fontId="53" fillId="0" borderId="0"/>
    <xf numFmtId="0" fontId="8" fillId="0" borderId="0"/>
    <xf numFmtId="0" fontId="53" fillId="0" borderId="0"/>
    <xf numFmtId="0" fontId="29" fillId="0" borderId="0"/>
    <xf numFmtId="0" fontId="54" fillId="0" borderId="0"/>
    <xf numFmtId="0" fontId="29" fillId="0" borderId="0"/>
    <xf numFmtId="187" fontId="10" fillId="0" borderId="0"/>
    <xf numFmtId="0" fontId="54" fillId="0" borderId="0"/>
    <xf numFmtId="0" fontId="8" fillId="0" borderId="0"/>
    <xf numFmtId="170" fontId="51" fillId="0" borderId="0"/>
    <xf numFmtId="0" fontId="8" fillId="0" borderId="0"/>
    <xf numFmtId="0" fontId="15" fillId="0" borderId="0"/>
    <xf numFmtId="0" fontId="55" fillId="0" borderId="0"/>
    <xf numFmtId="0" fontId="53" fillId="0" borderId="0"/>
    <xf numFmtId="0" fontId="15" fillId="0" borderId="0"/>
    <xf numFmtId="0" fontId="8" fillId="0" borderId="0"/>
    <xf numFmtId="0" fontId="1" fillId="0" borderId="0"/>
    <xf numFmtId="166" fontId="45" fillId="0" borderId="0"/>
    <xf numFmtId="0" fontId="56" fillId="0" borderId="0"/>
    <xf numFmtId="0" fontId="8" fillId="0" borderId="0"/>
    <xf numFmtId="179" fontId="24" fillId="0" borderId="0" applyFill="0" applyBorder="0"/>
    <xf numFmtId="14" fontId="19" fillId="0" borderId="0">
      <alignment horizontal="center" wrapText="1"/>
      <protection locked="0"/>
    </xf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4" fillId="0" borderId="12" applyFill="0" applyBorder="0"/>
    <xf numFmtId="180" fontId="24" fillId="0" borderId="0" applyFill="0" applyBorder="0"/>
    <xf numFmtId="176" fontId="24" fillId="0" borderId="0" applyFill="0" applyBorder="0"/>
    <xf numFmtId="193" fontId="6" fillId="0" borderId="0"/>
    <xf numFmtId="194" fontId="6" fillId="0" borderId="0"/>
    <xf numFmtId="0" fontId="59" fillId="0" borderId="0" applyNumberFormat="0">
      <alignment horizontal="left"/>
    </xf>
    <xf numFmtId="0" fontId="60" fillId="53" borderId="0" applyNumberFormat="0" applyFont="0" applyBorder="0" applyAlignment="0">
      <alignment horizontal="center"/>
    </xf>
    <xf numFmtId="14" fontId="59" fillId="0" borderId="0" applyNumberFormat="0" applyFill="0" applyBorder="0" applyAlignment="0" applyProtection="0">
      <alignment horizontal="left"/>
    </xf>
    <xf numFmtId="4" fontId="61" fillId="54" borderId="22" applyNumberFormat="0" applyProtection="0">
      <alignment vertical="center"/>
    </xf>
    <xf numFmtId="4" fontId="62" fillId="48" borderId="22" applyNumberFormat="0" applyProtection="0">
      <alignment vertical="center"/>
    </xf>
    <xf numFmtId="4" fontId="61" fillId="48" borderId="22" applyNumberFormat="0" applyProtection="0">
      <alignment horizontal="left" vertical="center" indent="1"/>
    </xf>
    <xf numFmtId="166" fontId="61" fillId="48" borderId="22" applyNumberFormat="0" applyProtection="0">
      <alignment horizontal="left" vertical="top" indent="1"/>
    </xf>
    <xf numFmtId="4" fontId="61" fillId="55" borderId="0" applyNumberFormat="0" applyProtection="0">
      <alignment horizontal="left" vertical="center" indent="1"/>
    </xf>
    <xf numFmtId="4" fontId="58" fillId="34" borderId="22" applyNumberFormat="0" applyProtection="0">
      <alignment horizontal="right" vertical="center"/>
    </xf>
    <xf numFmtId="4" fontId="58" fillId="40" borderId="22" applyNumberFormat="0" applyProtection="0">
      <alignment horizontal="right" vertical="center"/>
    </xf>
    <xf numFmtId="4" fontId="58" fillId="56" borderId="22" applyNumberFormat="0" applyProtection="0">
      <alignment horizontal="right" vertical="center"/>
    </xf>
    <xf numFmtId="4" fontId="58" fillId="42" borderId="22" applyNumberFormat="0" applyProtection="0">
      <alignment horizontal="right" vertical="center"/>
    </xf>
    <xf numFmtId="4" fontId="58" fillId="46" borderId="22" applyNumberFormat="0" applyProtection="0">
      <alignment horizontal="right" vertical="center"/>
    </xf>
    <xf numFmtId="4" fontId="58" fillId="57" borderId="22" applyNumberFormat="0" applyProtection="0">
      <alignment horizontal="right" vertical="center"/>
    </xf>
    <xf numFmtId="4" fontId="58" fillId="58" borderId="22" applyNumberFormat="0" applyProtection="0">
      <alignment horizontal="right" vertical="center"/>
    </xf>
    <xf numFmtId="4" fontId="58" fillId="59" borderId="22" applyNumberFormat="0" applyProtection="0">
      <alignment horizontal="right" vertical="center"/>
    </xf>
    <xf numFmtId="4" fontId="58" fillId="41" borderId="22" applyNumberFormat="0" applyProtection="0">
      <alignment horizontal="right" vertical="center"/>
    </xf>
    <xf numFmtId="4" fontId="61" fillId="60" borderId="23" applyNumberFormat="0" applyProtection="0">
      <alignment horizontal="left" vertical="center" indent="1"/>
    </xf>
    <xf numFmtId="4" fontId="58" fillId="61" borderId="0" applyNumberFormat="0" applyProtection="0">
      <alignment horizontal="left" vertical="center" indent="1"/>
    </xf>
    <xf numFmtId="4" fontId="63" fillId="62" borderId="0" applyNumberFormat="0" applyProtection="0">
      <alignment horizontal="left" vertical="center" indent="1"/>
    </xf>
    <xf numFmtId="4" fontId="58" fillId="63" borderId="22" applyNumberFormat="0" applyProtection="0">
      <alignment horizontal="right" vertical="center"/>
    </xf>
    <xf numFmtId="4" fontId="31" fillId="61" borderId="0" applyNumberFormat="0" applyProtection="0">
      <alignment horizontal="left" vertical="center" indent="1"/>
    </xf>
    <xf numFmtId="4" fontId="31" fillId="55" borderId="0" applyNumberFormat="0" applyProtection="0">
      <alignment horizontal="left" vertical="center" indent="1"/>
    </xf>
    <xf numFmtId="166" fontId="8" fillId="62" borderId="22" applyNumberFormat="0" applyProtection="0">
      <alignment horizontal="left" vertical="center" indent="1"/>
    </xf>
    <xf numFmtId="166" fontId="8" fillId="62" borderId="22" applyNumberFormat="0" applyProtection="0">
      <alignment horizontal="left" vertical="top" indent="1"/>
    </xf>
    <xf numFmtId="166" fontId="8" fillId="55" borderId="22" applyNumberFormat="0" applyProtection="0">
      <alignment horizontal="left" vertical="center" indent="1"/>
    </xf>
    <xf numFmtId="166" fontId="8" fillId="55" borderId="22" applyNumberFormat="0" applyProtection="0">
      <alignment horizontal="left" vertical="top" indent="1"/>
    </xf>
    <xf numFmtId="166" fontId="8" fillId="64" borderId="22" applyNumberFormat="0" applyProtection="0">
      <alignment horizontal="left" vertical="center" indent="1"/>
    </xf>
    <xf numFmtId="166" fontId="8" fillId="64" borderId="22" applyNumberFormat="0" applyProtection="0">
      <alignment horizontal="left" vertical="top" indent="1"/>
    </xf>
    <xf numFmtId="166" fontId="8" fillId="65" borderId="22" applyNumberFormat="0" applyProtection="0">
      <alignment horizontal="left" vertical="center" indent="1"/>
    </xf>
    <xf numFmtId="166" fontId="8" fillId="65" borderId="22" applyNumberFormat="0" applyProtection="0">
      <alignment horizontal="left" vertical="top" indent="1"/>
    </xf>
    <xf numFmtId="4" fontId="58" fillId="51" borderId="22" applyNumberFormat="0" applyProtection="0">
      <alignment vertical="center"/>
    </xf>
    <xf numFmtId="4" fontId="64" fillId="51" borderId="22" applyNumberFormat="0" applyProtection="0">
      <alignment vertical="center"/>
    </xf>
    <xf numFmtId="4" fontId="58" fillId="51" borderId="22" applyNumberFormat="0" applyProtection="0">
      <alignment horizontal="left" vertical="center" indent="1"/>
    </xf>
    <xf numFmtId="166" fontId="58" fillId="51" borderId="22" applyNumberFormat="0" applyProtection="0">
      <alignment horizontal="left" vertical="top" indent="1"/>
    </xf>
    <xf numFmtId="4" fontId="58" fillId="61" borderId="22" applyNumberFormat="0" applyProtection="0">
      <alignment horizontal="right" vertical="center"/>
    </xf>
    <xf numFmtId="4" fontId="64" fillId="61" borderId="22" applyNumberFormat="0" applyProtection="0">
      <alignment horizontal="right" vertical="center"/>
    </xf>
    <xf numFmtId="4" fontId="58" fillId="63" borderId="22" applyNumberFormat="0" applyProtection="0">
      <alignment horizontal="left" vertical="center" indent="1"/>
    </xf>
    <xf numFmtId="166" fontId="58" fillId="55" borderId="22" applyNumberFormat="0" applyProtection="0">
      <alignment horizontal="left" vertical="top" indent="1"/>
    </xf>
    <xf numFmtId="4" fontId="65" fillId="66" borderId="0" applyNumberFormat="0" applyProtection="0">
      <alignment horizontal="left" vertical="center" indent="1"/>
    </xf>
    <xf numFmtId="4" fontId="66" fillId="61" borderId="22" applyNumberFormat="0" applyProtection="0">
      <alignment horizontal="right" vertical="center"/>
    </xf>
    <xf numFmtId="0" fontId="60" fillId="1" borderId="18" applyNumberFormat="0" applyFont="0" applyAlignment="0">
      <alignment horizontal="center"/>
    </xf>
    <xf numFmtId="0" fontId="67" fillId="0" borderId="0" applyNumberFormat="0" applyFill="0" applyBorder="0" applyAlignment="0">
      <alignment horizontal="center"/>
    </xf>
    <xf numFmtId="0" fontId="8" fillId="0" borderId="0"/>
    <xf numFmtId="0" fontId="6" fillId="0" borderId="0"/>
    <xf numFmtId="187" fontId="9" fillId="0" borderId="0"/>
    <xf numFmtId="0" fontId="6" fillId="0" borderId="0"/>
    <xf numFmtId="40" fontId="68" fillId="0" borderId="0" applyBorder="0">
      <alignment horizontal="right"/>
    </xf>
    <xf numFmtId="0" fontId="69" fillId="0" borderId="0" applyFill="0" applyBorder="0" applyProtection="0">
      <alignment horizontal="left" vertical="top"/>
    </xf>
    <xf numFmtId="183" fontId="8" fillId="0" borderId="0" applyNumberFormat="0" applyFill="0" applyBorder="0"/>
    <xf numFmtId="0" fontId="70" fillId="0" borderId="0"/>
    <xf numFmtId="0" fontId="70" fillId="0" borderId="0"/>
    <xf numFmtId="0" fontId="70" fillId="0" borderId="0"/>
    <xf numFmtId="0" fontId="71" fillId="0" borderId="0"/>
    <xf numFmtId="0" fontId="22" fillId="48" borderId="16" applyFill="0" applyBorder="0">
      <alignment horizontal="right"/>
    </xf>
    <xf numFmtId="0" fontId="16" fillId="67" borderId="0" applyNumberFormat="0" applyBorder="0" applyAlignment="0" applyProtection="0"/>
    <xf numFmtId="166" fontId="17" fillId="9" borderId="0" applyNumberFormat="0" applyBorder="0" applyAlignment="0" applyProtection="0"/>
    <xf numFmtId="0" fontId="16" fillId="56" borderId="0" applyNumberFormat="0" applyBorder="0" applyAlignment="0" applyProtection="0"/>
    <xf numFmtId="166" fontId="17" fillId="13" borderId="0" applyNumberFormat="0" applyBorder="0" applyAlignment="0" applyProtection="0"/>
    <xf numFmtId="0" fontId="16" fillId="58" borderId="0" applyNumberFormat="0" applyBorder="0" applyAlignment="0" applyProtection="0"/>
    <xf numFmtId="166" fontId="17" fillId="17" borderId="0" applyNumberFormat="0" applyBorder="0" applyAlignment="0" applyProtection="0"/>
    <xf numFmtId="0" fontId="16" fillId="44" borderId="0" applyNumberFormat="0" applyBorder="0" applyAlignment="0" applyProtection="0"/>
    <xf numFmtId="166" fontId="17" fillId="21" borderId="0" applyNumberFormat="0" applyBorder="0" applyAlignment="0" applyProtection="0"/>
    <xf numFmtId="0" fontId="16" fillId="45" borderId="0" applyNumberFormat="0" applyBorder="0" applyAlignment="0" applyProtection="0"/>
    <xf numFmtId="166" fontId="17" fillId="25" borderId="0" applyNumberFormat="0" applyBorder="0" applyAlignment="0" applyProtection="0"/>
    <xf numFmtId="0" fontId="16" fillId="57" borderId="0" applyNumberFormat="0" applyBorder="0" applyAlignment="0" applyProtection="0"/>
    <xf numFmtId="166" fontId="17" fillId="29" borderId="0" applyNumberFormat="0" applyBorder="0" applyAlignment="0" applyProtection="0"/>
    <xf numFmtId="169" fontId="11" fillId="0" borderId="24">
      <protection locked="0"/>
    </xf>
    <xf numFmtId="0" fontId="72" fillId="38" borderId="25" applyNumberFormat="0" applyAlignment="0" applyProtection="0"/>
    <xf numFmtId="166" fontId="73" fillId="5" borderId="4" applyNumberFormat="0" applyAlignment="0" applyProtection="0"/>
    <xf numFmtId="0" fontId="74" fillId="68" borderId="26" applyNumberFormat="0" applyAlignment="0" applyProtection="0"/>
    <xf numFmtId="166" fontId="75" fillId="6" borderId="5" applyNumberFormat="0" applyAlignment="0" applyProtection="0"/>
    <xf numFmtId="0" fontId="76" fillId="68" borderId="25" applyNumberFormat="0" applyAlignment="0" applyProtection="0"/>
    <xf numFmtId="166" fontId="77" fillId="6" borderId="4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167" fontId="57" fillId="0" borderId="0" applyFont="0" applyFill="0" applyBorder="0" applyAlignment="0" applyProtection="0"/>
    <xf numFmtId="0" fontId="79" fillId="0" borderId="27" applyNumberFormat="0" applyFill="0" applyAlignment="0" applyProtection="0"/>
    <xf numFmtId="166" fontId="80" fillId="0" borderId="1" applyNumberFormat="0" applyFill="0" applyAlignment="0" applyProtection="0"/>
    <xf numFmtId="0" fontId="81" fillId="0" borderId="28" applyNumberFormat="0" applyFill="0" applyAlignment="0" applyProtection="0"/>
    <xf numFmtId="166" fontId="82" fillId="0" borderId="2" applyNumberFormat="0" applyFill="0" applyAlignment="0" applyProtection="0"/>
    <xf numFmtId="0" fontId="83" fillId="0" borderId="29" applyNumberFormat="0" applyFill="0" applyAlignment="0" applyProtection="0"/>
    <xf numFmtId="166" fontId="84" fillId="0" borderId="3" applyNumberFormat="0" applyFill="0" applyAlignment="0" applyProtection="0"/>
    <xf numFmtId="0" fontId="83" fillId="0" borderId="0" applyNumberFormat="0" applyFill="0" applyBorder="0" applyAlignment="0" applyProtection="0"/>
    <xf numFmtId="166" fontId="84" fillId="0" borderId="0" applyNumberFormat="0" applyFill="0" applyBorder="0" applyAlignment="0" applyProtection="0"/>
    <xf numFmtId="169" fontId="85" fillId="50" borderId="24"/>
    <xf numFmtId="0" fontId="86" fillId="0" borderId="30" applyNumberFormat="0" applyFill="0" applyAlignment="0" applyProtection="0"/>
    <xf numFmtId="166" fontId="87" fillId="0" borderId="9" applyNumberFormat="0" applyFill="0" applyAlignment="0" applyProtection="0"/>
    <xf numFmtId="0" fontId="8" fillId="0" borderId="0"/>
    <xf numFmtId="0" fontId="88" fillId="69" borderId="31" applyNumberFormat="0" applyAlignment="0" applyProtection="0"/>
    <xf numFmtId="166" fontId="89" fillId="7" borderId="7" applyNumberFormat="0" applyAlignment="0" applyProtection="0"/>
    <xf numFmtId="0" fontId="90" fillId="0" borderId="0" applyNumberFormat="0" applyFill="0" applyBorder="0" applyAlignment="0" applyProtection="0"/>
    <xf numFmtId="0" fontId="91" fillId="54" borderId="0" applyNumberFormat="0" applyBorder="0" applyAlignment="0" applyProtection="0"/>
    <xf numFmtId="166" fontId="92" fillId="4" borderId="0" applyNumberFormat="0" applyBorder="0" applyAlignment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0" fontId="15" fillId="0" borderId="0"/>
    <xf numFmtId="0" fontId="57" fillId="0" borderId="0"/>
    <xf numFmtId="170" fontId="51" fillId="0" borderId="0"/>
    <xf numFmtId="0" fontId="1" fillId="0" borderId="0"/>
    <xf numFmtId="0" fontId="8" fillId="0" borderId="0"/>
    <xf numFmtId="0" fontId="1" fillId="0" borderId="0"/>
    <xf numFmtId="166" fontId="57" fillId="0" borderId="0"/>
    <xf numFmtId="0" fontId="1" fillId="0" borderId="0"/>
    <xf numFmtId="166" fontId="8" fillId="0" borderId="0"/>
    <xf numFmtId="0" fontId="8" fillId="0" borderId="0"/>
    <xf numFmtId="0" fontId="15" fillId="0" borderId="0"/>
    <xf numFmtId="166" fontId="8" fillId="0" borderId="0"/>
    <xf numFmtId="166" fontId="30" fillId="0" borderId="0"/>
    <xf numFmtId="166" fontId="39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94" fillId="34" borderId="0" applyNumberFormat="0" applyBorder="0" applyAlignment="0" applyProtection="0"/>
    <xf numFmtId="166" fontId="95" fillId="3" borderId="0" applyNumberFormat="0" applyBorder="0" applyAlignment="0" applyProtection="0"/>
    <xf numFmtId="0" fontId="96" fillId="0" borderId="0" applyNumberFormat="0" applyFill="0" applyBorder="0" applyAlignment="0" applyProtection="0"/>
    <xf numFmtId="166" fontId="97" fillId="0" borderId="0" applyNumberFormat="0" applyFill="0" applyBorder="0" applyAlignment="0" applyProtection="0"/>
    <xf numFmtId="0" fontId="8" fillId="70" borderId="32" applyNumberFormat="0" applyFont="0" applyAlignment="0" applyProtection="0"/>
    <xf numFmtId="166" fontId="15" fillId="8" borderId="8" applyNumberFormat="0" applyFont="0" applyAlignment="0" applyProtection="0"/>
    <xf numFmtId="9" fontId="3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8" fillId="0" borderId="33" applyNumberFormat="0" applyFill="0" applyAlignment="0" applyProtection="0"/>
    <xf numFmtId="166" fontId="99" fillId="0" borderId="6" applyNumberFormat="0" applyFill="0" applyAlignment="0" applyProtection="0"/>
    <xf numFmtId="0" fontId="6" fillId="0" borderId="0"/>
    <xf numFmtId="166" fontId="6" fillId="0" borderId="0"/>
    <xf numFmtId="0" fontId="6" fillId="0" borderId="0"/>
    <xf numFmtId="0" fontId="57" fillId="0" borderId="0">
      <alignment vertical="justify"/>
    </xf>
    <xf numFmtId="0" fontId="100" fillId="0" borderId="0" applyNumberFormat="0" applyFill="0" applyBorder="0" applyAlignment="0" applyProtection="0"/>
    <xf numFmtId="166" fontId="101" fillId="0" borderId="0" applyNumberFormat="0" applyFill="0" applyBorder="0" applyAlignment="0" applyProtection="0"/>
    <xf numFmtId="195" fontId="102" fillId="0" borderId="0" applyFont="0" applyFill="0" applyBorder="0" applyAlignment="0" applyProtection="0"/>
    <xf numFmtId="177" fontId="102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57" fillId="0" borderId="0" applyFont="0" applyFill="0" applyBorder="0" applyAlignment="0" applyProtection="0"/>
    <xf numFmtId="176" fontId="57" fillId="0" borderId="0" applyFont="0" applyFill="0" applyBorder="0" applyAlignment="0" applyProtection="0"/>
    <xf numFmtId="165" fontId="8" fillId="0" borderId="0" applyFont="0" applyFill="0" applyBorder="0" applyAlignment="0" applyProtection="0"/>
    <xf numFmtId="176" fontId="39" fillId="0" borderId="0" applyFont="0" applyFill="0" applyBorder="0" applyAlignment="0" applyProtection="0"/>
    <xf numFmtId="165" fontId="8" fillId="0" borderId="0" applyFont="0" applyFill="0" applyBorder="0" applyAlignment="0" applyProtection="0"/>
    <xf numFmtId="177" fontId="57" fillId="0" borderId="0" applyFont="0" applyFill="0" applyBorder="0" applyAlignment="0" applyProtection="0"/>
    <xf numFmtId="196" fontId="30" fillId="0" borderId="0" applyFont="0" applyFill="0" applyBorder="0" applyAlignment="0" applyProtection="0"/>
    <xf numFmtId="177" fontId="57" fillId="0" borderId="0" applyFont="0" applyFill="0" applyBorder="0" applyAlignment="0" applyProtection="0"/>
    <xf numFmtId="177" fontId="57" fillId="0" borderId="0" applyFont="0" applyFill="0" applyBorder="0" applyAlignment="0" applyProtection="0"/>
    <xf numFmtId="176" fontId="53" fillId="0" borderId="0" applyFont="0" applyFill="0" applyBorder="0" applyAlignment="0" applyProtection="0"/>
    <xf numFmtId="0" fontId="103" fillId="35" borderId="0" applyNumberFormat="0" applyBorder="0" applyAlignment="0" applyProtection="0"/>
    <xf numFmtId="166" fontId="104" fillId="2" borderId="0" applyNumberFormat="0" applyBorder="0" applyAlignment="0" applyProtection="0"/>
    <xf numFmtId="167" fontId="12" fillId="0" borderId="0">
      <protection locked="0"/>
    </xf>
    <xf numFmtId="0" fontId="11" fillId="0" borderId="0"/>
    <xf numFmtId="43" fontId="1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8" fillId="70" borderId="46" applyNumberFormat="0" applyFont="0" applyAlignment="0" applyProtection="0"/>
    <xf numFmtId="0" fontId="86" fillId="0" borderId="45" applyNumberFormat="0" applyFill="0" applyAlignment="0" applyProtection="0"/>
    <xf numFmtId="0" fontId="76" fillId="68" borderId="43" applyNumberFormat="0" applyAlignment="0" applyProtection="0"/>
    <xf numFmtId="0" fontId="74" fillId="68" borderId="44" applyNumberFormat="0" applyAlignment="0" applyProtection="0"/>
    <xf numFmtId="0" fontId="72" fillId="38" borderId="43" applyNumberFormat="0" applyAlignment="0" applyProtection="0"/>
    <xf numFmtId="0" fontId="22" fillId="48" borderId="41" applyFill="0" applyBorder="0">
      <alignment horizontal="right"/>
    </xf>
    <xf numFmtId="0" fontId="60" fillId="1" borderId="37" applyNumberFormat="0" applyFont="0" applyAlignment="0">
      <alignment horizontal="center"/>
    </xf>
    <xf numFmtId="4" fontId="66" fillId="61" borderId="42" applyNumberFormat="0" applyProtection="0">
      <alignment horizontal="right" vertical="center"/>
    </xf>
    <xf numFmtId="166" fontId="58" fillId="55" borderId="42" applyNumberFormat="0" applyProtection="0">
      <alignment horizontal="left" vertical="top" indent="1"/>
    </xf>
    <xf numFmtId="4" fontId="58" fillId="63" borderId="42" applyNumberFormat="0" applyProtection="0">
      <alignment horizontal="left" vertical="center" indent="1"/>
    </xf>
    <xf numFmtId="4" fontId="64" fillId="61" borderId="42" applyNumberFormat="0" applyProtection="0">
      <alignment horizontal="right" vertical="center"/>
    </xf>
    <xf numFmtId="4" fontId="58" fillId="61" borderId="42" applyNumberFormat="0" applyProtection="0">
      <alignment horizontal="right" vertical="center"/>
    </xf>
    <xf numFmtId="166" fontId="58" fillId="51" borderId="42" applyNumberFormat="0" applyProtection="0">
      <alignment horizontal="left" vertical="top" indent="1"/>
    </xf>
    <xf numFmtId="4" fontId="58" fillId="51" borderId="42" applyNumberFormat="0" applyProtection="0">
      <alignment horizontal="left" vertical="center" indent="1"/>
    </xf>
    <xf numFmtId="4" fontId="64" fillId="51" borderId="42" applyNumberFormat="0" applyProtection="0">
      <alignment vertical="center"/>
    </xf>
    <xf numFmtId="4" fontId="58" fillId="51" borderId="42" applyNumberFormat="0" applyProtection="0">
      <alignment vertical="center"/>
    </xf>
    <xf numFmtId="166" fontId="8" fillId="65" borderId="42" applyNumberFormat="0" applyProtection="0">
      <alignment horizontal="left" vertical="top" indent="1"/>
    </xf>
    <xf numFmtId="166" fontId="8" fillId="65" borderId="42" applyNumberFormat="0" applyProtection="0">
      <alignment horizontal="left" vertical="center" indent="1"/>
    </xf>
    <xf numFmtId="166" fontId="8" fillId="64" borderId="42" applyNumberFormat="0" applyProtection="0">
      <alignment horizontal="left" vertical="top" indent="1"/>
    </xf>
    <xf numFmtId="166" fontId="8" fillId="64" borderId="42" applyNumberFormat="0" applyProtection="0">
      <alignment horizontal="left" vertical="center" indent="1"/>
    </xf>
    <xf numFmtId="166" fontId="8" fillId="55" borderId="42" applyNumberFormat="0" applyProtection="0">
      <alignment horizontal="left" vertical="top" indent="1"/>
    </xf>
    <xf numFmtId="166" fontId="8" fillId="55" borderId="42" applyNumberFormat="0" applyProtection="0">
      <alignment horizontal="left" vertical="center" indent="1"/>
    </xf>
    <xf numFmtId="166" fontId="8" fillId="62" borderId="42" applyNumberFormat="0" applyProtection="0">
      <alignment horizontal="left" vertical="top" indent="1"/>
    </xf>
    <xf numFmtId="166" fontId="8" fillId="62" borderId="42" applyNumberFormat="0" applyProtection="0">
      <alignment horizontal="left" vertical="center" indent="1"/>
    </xf>
    <xf numFmtId="4" fontId="58" fillId="63" borderId="42" applyNumberFormat="0" applyProtection="0">
      <alignment horizontal="right" vertical="center"/>
    </xf>
    <xf numFmtId="4" fontId="58" fillId="41" borderId="42" applyNumberFormat="0" applyProtection="0">
      <alignment horizontal="right" vertical="center"/>
    </xf>
    <xf numFmtId="4" fontId="58" fillId="59" borderId="42" applyNumberFormat="0" applyProtection="0">
      <alignment horizontal="right" vertical="center"/>
    </xf>
    <xf numFmtId="4" fontId="58" fillId="58" borderId="42" applyNumberFormat="0" applyProtection="0">
      <alignment horizontal="right" vertical="center"/>
    </xf>
    <xf numFmtId="4" fontId="58" fillId="57" borderId="42" applyNumberFormat="0" applyProtection="0">
      <alignment horizontal="right" vertical="center"/>
    </xf>
    <xf numFmtId="4" fontId="58" fillId="46" borderId="42" applyNumberFormat="0" applyProtection="0">
      <alignment horizontal="right" vertical="center"/>
    </xf>
    <xf numFmtId="4" fontId="58" fillId="42" borderId="42" applyNumberFormat="0" applyProtection="0">
      <alignment horizontal="right" vertical="center"/>
    </xf>
    <xf numFmtId="4" fontId="58" fillId="56" borderId="42" applyNumberFormat="0" applyProtection="0">
      <alignment horizontal="right" vertical="center"/>
    </xf>
    <xf numFmtId="4" fontId="58" fillId="40" borderId="42" applyNumberFormat="0" applyProtection="0">
      <alignment horizontal="right" vertical="center"/>
    </xf>
    <xf numFmtId="4" fontId="58" fillId="34" borderId="42" applyNumberFormat="0" applyProtection="0">
      <alignment horizontal="right" vertical="center"/>
    </xf>
    <xf numFmtId="166" fontId="61" fillId="48" borderId="42" applyNumberFormat="0" applyProtection="0">
      <alignment horizontal="left" vertical="top" indent="1"/>
    </xf>
    <xf numFmtId="4" fontId="61" fillId="48" borderId="42" applyNumberFormat="0" applyProtection="0">
      <alignment horizontal="left" vertical="center" indent="1"/>
    </xf>
    <xf numFmtId="4" fontId="62" fillId="48" borderId="42" applyNumberFormat="0" applyProtection="0">
      <alignment vertical="center"/>
    </xf>
    <xf numFmtId="4" fontId="61" fillId="54" borderId="42" applyNumberFormat="0" applyProtection="0">
      <alignment vertical="center"/>
    </xf>
    <xf numFmtId="0" fontId="47" fillId="0" borderId="37">
      <alignment horizontal="left" vertical="center"/>
    </xf>
    <xf numFmtId="184" fontId="36" fillId="0" borderId="39" applyFill="0" applyProtection="0"/>
    <xf numFmtId="183" fontId="8" fillId="48" borderId="41" applyNumberFormat="0" applyBorder="0" applyProtection="0">
      <alignment horizontal="right"/>
    </xf>
    <xf numFmtId="181" fontId="36" fillId="0" borderId="39" applyFill="0" applyProtection="0"/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35" fillId="48" borderId="11" applyBorder="0"/>
    <xf numFmtId="165" fontId="35" fillId="48" borderId="13" applyBorder="0"/>
    <xf numFmtId="164" fontId="43" fillId="0" borderId="0" applyFill="0" applyBorder="0">
      <alignment horizontal="left"/>
    </xf>
    <xf numFmtId="165" fontId="24" fillId="0" borderId="0" applyFill="0" applyBorder="0"/>
    <xf numFmtId="164" fontId="24" fillId="0" borderId="12" applyFill="0" applyBorder="0"/>
    <xf numFmtId="183" fontId="8" fillId="48" borderId="48" applyNumberFormat="0" applyBorder="0" applyProtection="0">
      <alignment horizontal="right"/>
    </xf>
    <xf numFmtId="0" fontId="47" fillId="0" borderId="47">
      <alignment horizontal="left" vertical="center"/>
    </xf>
    <xf numFmtId="165" fontId="24" fillId="0" borderId="0" applyFill="0" applyBorder="0"/>
    <xf numFmtId="0" fontId="60" fillId="1" borderId="47" applyNumberFormat="0" applyFont="0" applyAlignment="0">
      <alignment horizontal="center"/>
    </xf>
    <xf numFmtId="0" fontId="22" fillId="48" borderId="48" applyFill="0" applyBorder="0">
      <alignment horizontal="right"/>
    </xf>
    <xf numFmtId="165" fontId="1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4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05" fillId="0" borderId="0" xfId="0" applyFont="1"/>
    <xf numFmtId="0" fontId="106" fillId="0" borderId="0" xfId="0" applyFont="1" applyAlignment="1"/>
    <xf numFmtId="0" fontId="106" fillId="0" borderId="0" xfId="0" applyFont="1" applyAlignment="1">
      <alignment horizontal="center"/>
    </xf>
    <xf numFmtId="0" fontId="107" fillId="0" borderId="0" xfId="0" applyFont="1"/>
    <xf numFmtId="16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quotePrefix="1" applyFont="1" applyFill="1" applyAlignment="1">
      <alignment horizontal="center"/>
    </xf>
    <xf numFmtId="0" fontId="5" fillId="0" borderId="0" xfId="0" applyFont="1" applyAlignment="1">
      <alignment horizontal="left"/>
    </xf>
    <xf numFmtId="0" fontId="108" fillId="71" borderId="34" xfId="0" applyFont="1" applyFill="1" applyBorder="1" applyAlignment="1"/>
    <xf numFmtId="0" fontId="5" fillId="71" borderId="34" xfId="0" applyFont="1" applyFill="1" applyBorder="1"/>
    <xf numFmtId="0" fontId="5" fillId="0" borderId="0" xfId="0" applyFont="1" applyBorder="1"/>
    <xf numFmtId="0" fontId="5" fillId="0" borderId="35" xfId="0" applyFont="1" applyFill="1" applyBorder="1" applyAlignment="1"/>
    <xf numFmtId="0" fontId="5" fillId="0" borderId="35" xfId="0" applyFont="1" applyFill="1" applyBorder="1"/>
    <xf numFmtId="0" fontId="5" fillId="0" borderId="0" xfId="0" applyFont="1" applyFill="1" applyBorder="1" applyAlignment="1"/>
    <xf numFmtId="0" fontId="110" fillId="0" borderId="0" xfId="0" applyFont="1" applyFill="1" applyAlignment="1"/>
    <xf numFmtId="0" fontId="5" fillId="0" borderId="0" xfId="0" applyFont="1" applyFill="1" applyAlignment="1"/>
    <xf numFmtId="0" fontId="109" fillId="0" borderId="0" xfId="0" quotePrefix="1" applyFont="1" applyAlignment="1">
      <alignment horizontal="right"/>
    </xf>
    <xf numFmtId="0" fontId="5" fillId="71" borderId="34" xfId="0" applyFont="1" applyFill="1" applyBorder="1" applyAlignment="1"/>
    <xf numFmtId="197" fontId="5" fillId="0" borderId="0" xfId="669" applyNumberFormat="1" applyFont="1" applyAlignment="1">
      <alignment horizontal="right"/>
    </xf>
    <xf numFmtId="0" fontId="107" fillId="0" borderId="0" xfId="0" applyFont="1" applyFill="1" applyBorder="1" applyAlignment="1">
      <alignment vertical="center"/>
    </xf>
    <xf numFmtId="197" fontId="5" fillId="0" borderId="0" xfId="669" applyNumberFormat="1" applyFont="1"/>
    <xf numFmtId="0" fontId="5" fillId="0" borderId="34" xfId="0" applyFont="1" applyBorder="1"/>
    <xf numFmtId="0" fontId="5" fillId="0" borderId="36" xfId="0" applyFont="1" applyBorder="1"/>
    <xf numFmtId="0" fontId="107" fillId="0" borderId="34" xfId="0" applyFont="1" applyBorder="1"/>
    <xf numFmtId="0" fontId="107" fillId="0" borderId="36" xfId="0" applyFont="1" applyBorder="1"/>
    <xf numFmtId="197" fontId="111" fillId="0" borderId="0" xfId="0" applyNumberFormat="1" applyFont="1"/>
    <xf numFmtId="0" fontId="5" fillId="0" borderId="0" xfId="0" quotePrefix="1" applyFont="1"/>
    <xf numFmtId="0" fontId="109" fillId="0" borderId="0" xfId="0" quotePrefix="1" applyFont="1"/>
    <xf numFmtId="0" fontId="109" fillId="0" borderId="0" xfId="0" applyFont="1" applyAlignment="1">
      <alignment horizontal="right"/>
    </xf>
    <xf numFmtId="198" fontId="5" fillId="0" borderId="0" xfId="669" applyNumberFormat="1" applyFont="1"/>
    <xf numFmtId="198" fontId="5" fillId="0" borderId="0" xfId="669" applyNumberFormat="1" applyFont="1" applyAlignment="1">
      <alignment vertical="center"/>
    </xf>
    <xf numFmtId="0" fontId="107" fillId="0" borderId="36" xfId="0" applyFont="1" applyFill="1" applyBorder="1" applyAlignment="1"/>
    <xf numFmtId="198" fontId="5" fillId="0" borderId="36" xfId="669" applyNumberFormat="1" applyFont="1" applyBorder="1"/>
    <xf numFmtId="0" fontId="107" fillId="0" borderId="0" xfId="0" applyFont="1" applyFill="1" applyBorder="1" applyAlignment="1"/>
    <xf numFmtId="198" fontId="5" fillId="0" borderId="0" xfId="669" applyNumberFormat="1" applyFont="1" applyBorder="1"/>
    <xf numFmtId="197" fontId="5" fillId="0" borderId="0" xfId="669" applyNumberFormat="1" applyFont="1" applyBorder="1"/>
    <xf numFmtId="0" fontId="5" fillId="0" borderId="35" xfId="0" applyFont="1" applyBorder="1"/>
    <xf numFmtId="198" fontId="5" fillId="0" borderId="35" xfId="669" applyNumberFormat="1" applyFont="1" applyBorder="1"/>
    <xf numFmtId="0" fontId="107" fillId="0" borderId="0" xfId="0" applyFont="1" applyFill="1" applyAlignment="1"/>
    <xf numFmtId="0" fontId="107" fillId="0" borderId="34" xfId="0" applyFont="1" applyFill="1" applyBorder="1" applyAlignment="1"/>
    <xf numFmtId="198" fontId="5" fillId="0" borderId="34" xfId="669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Fill="1"/>
    <xf numFmtId="2" fontId="5" fillId="0" borderId="0" xfId="0" applyNumberFormat="1" applyFont="1"/>
    <xf numFmtId="2" fontId="5" fillId="0" borderId="35" xfId="0" applyNumberFormat="1" applyFont="1" applyBorder="1"/>
    <xf numFmtId="2" fontId="5" fillId="71" borderId="34" xfId="0" applyNumberFormat="1" applyFont="1" applyFill="1" applyBorder="1" applyAlignment="1">
      <alignment horizontal="right"/>
    </xf>
    <xf numFmtId="1" fontId="107" fillId="71" borderId="34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2" fontId="107" fillId="0" borderId="0" xfId="0" applyNumberFormat="1" applyFont="1"/>
    <xf numFmtId="2" fontId="107" fillId="0" borderId="35" xfId="0" applyNumberFormat="1" applyFont="1" applyBorder="1"/>
    <xf numFmtId="0" fontId="107" fillId="0" borderId="0" xfId="0" applyFont="1" applyFill="1" applyBorder="1"/>
    <xf numFmtId="0" fontId="5" fillId="0" borderId="34" xfId="0" applyFont="1" applyBorder="1" applyAlignment="1">
      <alignment horizontal="center"/>
    </xf>
    <xf numFmtId="197" fontId="107" fillId="0" borderId="0" xfId="669" applyNumberFormat="1" applyFont="1" applyAlignment="1">
      <alignment horizontal="right"/>
    </xf>
    <xf numFmtId="197" fontId="112" fillId="0" borderId="0" xfId="0" applyNumberFormat="1" applyFont="1"/>
    <xf numFmtId="198" fontId="5" fillId="0" borderId="0" xfId="0" applyNumberFormat="1" applyFont="1"/>
    <xf numFmtId="198" fontId="107" fillId="0" borderId="36" xfId="669" applyNumberFormat="1" applyFont="1" applyBorder="1"/>
    <xf numFmtId="198" fontId="107" fillId="0" borderId="34" xfId="669" applyNumberFormat="1" applyFont="1" applyBorder="1"/>
    <xf numFmtId="0" fontId="5" fillId="71" borderId="34" xfId="0" applyFont="1" applyFill="1" applyBorder="1" applyAlignment="1">
      <alignment horizontal="center"/>
    </xf>
    <xf numFmtId="2" fontId="5" fillId="0" borderId="0" xfId="0" applyNumberFormat="1" applyFont="1" applyAlignment="1"/>
    <xf numFmtId="198" fontId="5" fillId="0" borderId="0" xfId="669" applyNumberFormat="1" applyFont="1" applyFill="1" applyBorder="1"/>
    <xf numFmtId="198" fontId="107" fillId="0" borderId="0" xfId="669" applyNumberFormat="1" applyFont="1" applyFill="1" applyBorder="1"/>
    <xf numFmtId="198" fontId="5" fillId="0" borderId="34" xfId="669" applyNumberFormat="1" applyFont="1" applyFill="1" applyBorder="1"/>
    <xf numFmtId="197" fontId="107" fillId="0" borderId="0" xfId="669" applyNumberFormat="1" applyFont="1" applyFill="1" applyAlignment="1">
      <alignment horizontal="right"/>
    </xf>
    <xf numFmtId="198" fontId="5" fillId="0" borderId="36" xfId="669" applyNumberFormat="1" applyFont="1" applyFill="1" applyBorder="1"/>
    <xf numFmtId="0" fontId="5" fillId="0" borderId="36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109" fillId="0" borderId="0" xfId="0" applyFont="1" applyFill="1" applyAlignment="1"/>
    <xf numFmtId="198" fontId="5" fillId="0" borderId="38" xfId="669" applyNumberFormat="1" applyFont="1" applyBorder="1"/>
    <xf numFmtId="198" fontId="5" fillId="0" borderId="38" xfId="669" applyNumberFormat="1" applyFont="1" applyBorder="1" applyAlignment="1">
      <alignment vertical="center"/>
    </xf>
    <xf numFmtId="2" fontId="5" fillId="0" borderId="36" xfId="0" applyNumberFormat="1" applyFont="1" applyFill="1" applyBorder="1"/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184" fontId="107" fillId="0" borderId="0" xfId="669" applyNumberFormat="1" applyFont="1" applyAlignment="1">
      <alignment vertical="center"/>
    </xf>
    <xf numFmtId="184" fontId="107" fillId="0" borderId="36" xfId="669" applyNumberFormat="1" applyFont="1" applyBorder="1"/>
    <xf numFmtId="184" fontId="107" fillId="0" borderId="0" xfId="669" applyNumberFormat="1" applyFont="1" applyBorder="1"/>
    <xf numFmtId="184" fontId="107" fillId="0" borderId="38" xfId="669" applyNumberFormat="1" applyFont="1" applyBorder="1" applyAlignment="1">
      <alignment vertical="center"/>
    </xf>
    <xf numFmtId="184" fontId="107" fillId="0" borderId="0" xfId="669" applyNumberFormat="1" applyFont="1"/>
    <xf numFmtId="184" fontId="107" fillId="0" borderId="34" xfId="669" applyNumberFormat="1" applyFont="1" applyBorder="1"/>
    <xf numFmtId="184" fontId="107" fillId="0" borderId="0" xfId="0" applyNumberFormat="1" applyFont="1"/>
    <xf numFmtId="184" fontId="5" fillId="0" borderId="0" xfId="669" applyNumberFormat="1" applyFont="1" applyAlignment="1">
      <alignment vertical="center"/>
    </xf>
    <xf numFmtId="184" fontId="5" fillId="0" borderId="0" xfId="669" applyNumberFormat="1" applyFont="1"/>
    <xf numFmtId="184" fontId="5" fillId="0" borderId="36" xfId="669" applyNumberFormat="1" applyFont="1" applyBorder="1"/>
    <xf numFmtId="184" fontId="5" fillId="0" borderId="36" xfId="669" applyNumberFormat="1" applyFont="1" applyFill="1" applyBorder="1"/>
    <xf numFmtId="184" fontId="5" fillId="0" borderId="0" xfId="669" applyNumberFormat="1" applyFont="1" applyBorder="1"/>
    <xf numFmtId="184" fontId="5" fillId="0" borderId="0" xfId="669" applyNumberFormat="1" applyFont="1" applyFill="1" applyBorder="1"/>
    <xf numFmtId="184" fontId="5" fillId="0" borderId="38" xfId="669" applyNumberFormat="1" applyFont="1" applyBorder="1" applyAlignment="1">
      <alignment vertical="center"/>
    </xf>
    <xf numFmtId="184" fontId="107" fillId="0" borderId="38" xfId="669" applyNumberFormat="1" applyFont="1" applyBorder="1"/>
    <xf numFmtId="184" fontId="5" fillId="0" borderId="38" xfId="669" applyNumberFormat="1" applyFont="1" applyBorder="1"/>
    <xf numFmtId="184" fontId="5" fillId="0" borderId="0" xfId="669" applyNumberFormat="1" applyFont="1" applyFill="1"/>
    <xf numFmtId="184" fontId="5" fillId="0" borderId="39" xfId="669" applyNumberFormat="1" applyFont="1" applyBorder="1"/>
    <xf numFmtId="184" fontId="5" fillId="0" borderId="34" xfId="669" applyNumberFormat="1" applyFont="1" applyBorder="1"/>
    <xf numFmtId="184" fontId="5" fillId="0" borderId="34" xfId="669" applyNumberFormat="1" applyFont="1" applyFill="1" applyBorder="1"/>
    <xf numFmtId="184" fontId="5" fillId="0" borderId="0" xfId="669" applyNumberFormat="1" applyFont="1" applyFill="1" applyAlignment="1">
      <alignment horizontal="right"/>
    </xf>
    <xf numFmtId="184" fontId="5" fillId="0" borderId="0" xfId="0" applyNumberFormat="1" applyFont="1" applyAlignment="1"/>
    <xf numFmtId="184" fontId="5" fillId="71" borderId="34" xfId="0" applyNumberFormat="1" applyFont="1" applyFill="1" applyBorder="1" applyAlignment="1">
      <alignment horizontal="right"/>
    </xf>
    <xf numFmtId="184" fontId="5" fillId="0" borderId="0" xfId="0" applyNumberFormat="1" applyFont="1"/>
    <xf numFmtId="184" fontId="109" fillId="0" borderId="0" xfId="0" applyNumberFormat="1" applyFont="1" applyAlignment="1">
      <alignment horizontal="right"/>
    </xf>
    <xf numFmtId="184" fontId="109" fillId="0" borderId="0" xfId="0" quotePrefix="1" applyNumberFormat="1" applyFont="1" applyAlignment="1">
      <alignment horizontal="right"/>
    </xf>
    <xf numFmtId="184" fontId="5" fillId="0" borderId="34" xfId="669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9" fontId="106" fillId="0" borderId="0" xfId="0" quotePrefix="1" applyNumberFormat="1" applyFont="1" applyAlignment="1"/>
    <xf numFmtId="2" fontId="107" fillId="0" borderId="0" xfId="0" applyNumberFormat="1" applyFont="1" applyBorder="1"/>
    <xf numFmtId="2" fontId="5" fillId="0" borderId="35" xfId="0" applyNumberFormat="1" applyFont="1" applyBorder="1" applyAlignment="1">
      <alignment wrapText="1"/>
    </xf>
    <xf numFmtId="49" fontId="5" fillId="71" borderId="34" xfId="0" applyNumberFormat="1" applyFont="1" applyFill="1" applyBorder="1" applyAlignment="1">
      <alignment horizontal="right"/>
    </xf>
    <xf numFmtId="0" fontId="5" fillId="71" borderId="34" xfId="0" applyNumberFormat="1" applyFont="1" applyFill="1" applyBorder="1" applyAlignment="1">
      <alignment horizontal="right"/>
    </xf>
    <xf numFmtId="200" fontId="107" fillId="0" borderId="36" xfId="669" applyNumberFormat="1" applyFont="1" applyBorder="1"/>
    <xf numFmtId="0" fontId="107" fillId="0" borderId="36" xfId="0" applyFont="1" applyBorder="1" applyAlignment="1">
      <alignment horizontal="center"/>
    </xf>
    <xf numFmtId="0" fontId="5" fillId="0" borderId="40" xfId="0" applyFont="1" applyFill="1" applyBorder="1" applyAlignment="1"/>
    <xf numFmtId="0" fontId="5" fillId="0" borderId="40" xfId="0" applyFont="1" applyBorder="1"/>
    <xf numFmtId="0" fontId="5" fillId="0" borderId="40" xfId="0" applyFont="1" applyBorder="1" applyAlignment="1">
      <alignment horizontal="center"/>
    </xf>
    <xf numFmtId="184" fontId="5" fillId="0" borderId="40" xfId="669" applyNumberFormat="1" applyFont="1" applyBorder="1"/>
    <xf numFmtId="0" fontId="5" fillId="0" borderId="0" xfId="0" quotePrefix="1" applyNumberFormat="1" applyFont="1" applyAlignment="1">
      <alignment horizontal="center"/>
    </xf>
    <xf numFmtId="0" fontId="107" fillId="71" borderId="34" xfId="0" applyNumberFormat="1" applyFont="1" applyFill="1" applyBorder="1" applyAlignment="1">
      <alignment horizontal="right"/>
    </xf>
    <xf numFmtId="176" fontId="5" fillId="0" borderId="0" xfId="0" applyNumberFormat="1" applyFont="1"/>
    <xf numFmtId="176" fontId="5" fillId="0" borderId="36" xfId="0" applyNumberFormat="1" applyFont="1" applyFill="1" applyBorder="1"/>
    <xf numFmtId="176" fontId="5" fillId="0" borderId="0" xfId="0" applyNumberFormat="1" applyFont="1" applyAlignment="1"/>
    <xf numFmtId="176" fontId="5" fillId="0" borderId="0" xfId="0" applyNumberFormat="1" applyFont="1" applyBorder="1"/>
    <xf numFmtId="176" fontId="5" fillId="0" borderId="35" xfId="0" applyNumberFormat="1" applyFont="1" applyBorder="1"/>
    <xf numFmtId="198" fontId="5" fillId="0" borderId="0" xfId="669" applyNumberFormat="1" applyFont="1" applyFill="1" applyAlignment="1">
      <alignment vertical="center"/>
    </xf>
    <xf numFmtId="184" fontId="5" fillId="0" borderId="0" xfId="669" applyNumberFormat="1" applyFont="1" applyFill="1" applyAlignment="1">
      <alignment vertical="center"/>
    </xf>
    <xf numFmtId="0" fontId="5" fillId="0" borderId="34" xfId="0" applyFont="1" applyFill="1" applyBorder="1" applyAlignment="1"/>
    <xf numFmtId="199" fontId="5" fillId="0" borderId="34" xfId="669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107" fillId="0" borderId="34" xfId="0" applyFont="1" applyFill="1" applyBorder="1" applyAlignment="1">
      <alignment horizontal="center"/>
    </xf>
    <xf numFmtId="199" fontId="107" fillId="0" borderId="34" xfId="669" applyNumberFormat="1" applyFont="1" applyFill="1" applyBorder="1" applyAlignment="1">
      <alignment horizontal="right"/>
    </xf>
    <xf numFmtId="184" fontId="107" fillId="0" borderId="34" xfId="669" applyNumberFormat="1" applyFont="1" applyFill="1" applyBorder="1" applyAlignment="1">
      <alignment horizontal="right"/>
    </xf>
    <xf numFmtId="0" fontId="107" fillId="0" borderId="0" xfId="0" applyNumberFormat="1" applyFont="1" applyFill="1" applyBorder="1" applyAlignment="1">
      <alignment horizontal="right"/>
    </xf>
    <xf numFmtId="184" fontId="5" fillId="0" borderId="0" xfId="0" applyNumberFormat="1" applyFont="1" applyFill="1" applyBorder="1" applyAlignment="1">
      <alignment horizontal="right"/>
    </xf>
    <xf numFmtId="184" fontId="107" fillId="0" borderId="0" xfId="0" applyNumberFormat="1" applyFont="1" applyFill="1" applyBorder="1" applyAlignment="1">
      <alignment horizontal="right"/>
    </xf>
    <xf numFmtId="200" fontId="5" fillId="0" borderId="0" xfId="0" applyNumberFormat="1" applyFont="1" applyAlignment="1">
      <alignment wrapText="1"/>
    </xf>
    <xf numFmtId="198" fontId="5" fillId="0" borderId="36" xfId="669" applyNumberFormat="1" applyFont="1" applyBorder="1"/>
    <xf numFmtId="0" fontId="5" fillId="0" borderId="0" xfId="0" applyNumberFormat="1" applyFont="1" applyFill="1" applyBorder="1" applyAlignment="1">
      <alignment horizontal="right"/>
    </xf>
    <xf numFmtId="198" fontId="107" fillId="0" borderId="0" xfId="669" applyNumberFormat="1" applyFont="1" applyBorder="1"/>
    <xf numFmtId="200" fontId="107" fillId="0" borderId="0" xfId="0" applyNumberFormat="1" applyFont="1" applyAlignment="1">
      <alignment wrapText="1"/>
    </xf>
    <xf numFmtId="198" fontId="5" fillId="0" borderId="0" xfId="669" applyNumberFormat="1" applyFont="1" applyBorder="1"/>
    <xf numFmtId="198" fontId="5" fillId="0" borderId="34" xfId="669" applyNumberFormat="1" applyFont="1" applyBorder="1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07" fillId="0" borderId="0" xfId="0" applyFont="1"/>
    <xf numFmtId="0" fontId="5" fillId="0" borderId="0" xfId="0" applyFont="1" applyBorder="1"/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Fill="1" applyAlignment="1"/>
    <xf numFmtId="197" fontId="5" fillId="0" borderId="0" xfId="669" applyNumberFormat="1" applyFont="1"/>
    <xf numFmtId="0" fontId="5" fillId="0" borderId="34" xfId="0" applyFont="1" applyBorder="1"/>
    <xf numFmtId="0" fontId="107" fillId="0" borderId="0" xfId="0" applyFont="1" applyFill="1" applyBorder="1" applyAlignment="1"/>
    <xf numFmtId="0" fontId="107" fillId="0" borderId="34" xfId="0" applyFont="1" applyFill="1" applyBorder="1" applyAlignment="1"/>
    <xf numFmtId="0" fontId="5" fillId="0" borderId="0" xfId="0" applyFont="1" applyAlignment="1"/>
    <xf numFmtId="0" fontId="5" fillId="0" borderId="0" xfId="0" applyFont="1" applyFill="1"/>
    <xf numFmtId="2" fontId="5" fillId="0" borderId="0" xfId="0" applyNumberFormat="1" applyFont="1"/>
    <xf numFmtId="2" fontId="5" fillId="0" borderId="35" xfId="0" applyNumberFormat="1" applyFont="1" applyBorder="1"/>
    <xf numFmtId="2" fontId="5" fillId="71" borderId="34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97" fontId="5" fillId="0" borderId="0" xfId="669" applyNumberFormat="1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200" fontId="5" fillId="0" borderId="0" xfId="669" applyNumberFormat="1" applyFont="1"/>
    <xf numFmtId="200" fontId="5" fillId="0" borderId="36" xfId="669" applyNumberFormat="1" applyFont="1" applyBorder="1"/>
    <xf numFmtId="200" fontId="5" fillId="0" borderId="34" xfId="669" applyNumberFormat="1" applyFont="1" applyBorder="1"/>
    <xf numFmtId="200" fontId="107" fillId="0" borderId="34" xfId="669" applyNumberFormat="1" applyFont="1" applyBorder="1"/>
    <xf numFmtId="200" fontId="5" fillId="0" borderId="0" xfId="669" applyNumberFormat="1" applyFont="1" applyFill="1" applyAlignment="1">
      <alignment horizontal="right"/>
    </xf>
    <xf numFmtId="200" fontId="5" fillId="0" borderId="34" xfId="669" applyNumberFormat="1" applyFont="1" applyFill="1" applyBorder="1" applyAlignment="1">
      <alignment horizontal="right"/>
    </xf>
    <xf numFmtId="2" fontId="5" fillId="0" borderId="0" xfId="0" applyNumberFormat="1" applyFont="1" applyFill="1"/>
    <xf numFmtId="2" fontId="5" fillId="0" borderId="0" xfId="0" applyNumberFormat="1" applyFont="1" applyBorder="1"/>
    <xf numFmtId="199" fontId="5" fillId="0" borderId="0" xfId="669" applyNumberFormat="1" applyFont="1" applyFill="1" applyAlignment="1">
      <alignment horizontal="right"/>
    </xf>
    <xf numFmtId="184" fontId="5" fillId="0" borderId="0" xfId="669" applyNumberFormat="1" applyFont="1" applyFill="1" applyBorder="1" applyAlignment="1">
      <alignment vertical="center"/>
    </xf>
    <xf numFmtId="1" fontId="107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top"/>
    </xf>
    <xf numFmtId="184" fontId="107" fillId="0" borderId="0" xfId="669" applyNumberFormat="1" applyFont="1" applyAlignment="1">
      <alignment horizontal="center" vertical="top"/>
    </xf>
    <xf numFmtId="198" fontId="5" fillId="0" borderId="0" xfId="669" applyNumberFormat="1" applyFont="1" applyAlignment="1">
      <alignment horizontal="center" vertical="top"/>
    </xf>
    <xf numFmtId="184" fontId="5" fillId="0" borderId="0" xfId="669" applyNumberFormat="1" applyFont="1" applyAlignment="1">
      <alignment horizontal="center" vertical="top"/>
    </xf>
    <xf numFmtId="184" fontId="107" fillId="0" borderId="0" xfId="669" applyNumberFormat="1" applyFont="1" applyAlignment="1"/>
    <xf numFmtId="198" fontId="5" fillId="0" borderId="0" xfId="669" applyNumberFormat="1" applyFont="1" applyAlignment="1"/>
    <xf numFmtId="184" fontId="5" fillId="0" borderId="0" xfId="669" applyNumberFormat="1" applyFont="1" applyAlignment="1"/>
    <xf numFmtId="200" fontId="5" fillId="0" borderId="0" xfId="0" applyNumberFormat="1" applyFont="1"/>
    <xf numFmtId="0" fontId="5" fillId="0" borderId="38" xfId="0" applyFont="1" applyBorder="1"/>
    <xf numFmtId="0" fontId="5" fillId="0" borderId="0" xfId="0" applyFont="1" applyFill="1" applyAlignment="1">
      <alignment horizontal="right"/>
    </xf>
    <xf numFmtId="184" fontId="5" fillId="0" borderId="0" xfId="669" applyNumberFormat="1" applyFont="1" applyFill="1" applyBorder="1" applyAlignment="1">
      <alignment horizontal="right" vertical="center"/>
    </xf>
    <xf numFmtId="200" fontId="5" fillId="0" borderId="0" xfId="669" applyNumberFormat="1" applyFont="1" applyAlignment="1">
      <alignment horizontal="center"/>
    </xf>
    <xf numFmtId="184" fontId="5" fillId="0" borderId="0" xfId="669" applyNumberFormat="1" applyFont="1" applyAlignment="1">
      <alignment horizontal="center"/>
    </xf>
    <xf numFmtId="200" fontId="5" fillId="0" borderId="36" xfId="669" applyNumberFormat="1" applyFont="1" applyBorder="1" applyAlignment="1">
      <alignment horizontal="center"/>
    </xf>
    <xf numFmtId="184" fontId="5" fillId="0" borderId="40" xfId="669" applyNumberFormat="1" applyFont="1" applyBorder="1" applyAlignment="1">
      <alignment horizontal="center"/>
    </xf>
    <xf numFmtId="184" fontId="5" fillId="0" borderId="0" xfId="669" applyNumberFormat="1" applyFont="1" applyBorder="1" applyAlignment="1">
      <alignment horizontal="center"/>
    </xf>
    <xf numFmtId="184" fontId="5" fillId="0" borderId="34" xfId="669" applyNumberFormat="1" applyFont="1" applyBorder="1" applyAlignment="1">
      <alignment horizontal="center"/>
    </xf>
    <xf numFmtId="197" fontId="5" fillId="0" borderId="0" xfId="669" applyNumberFormat="1" applyFont="1" applyAlignment="1">
      <alignment horizontal="center"/>
    </xf>
    <xf numFmtId="200" fontId="5" fillId="0" borderId="38" xfId="669" applyNumberFormat="1" applyFont="1" applyBorder="1"/>
    <xf numFmtId="200" fontId="107" fillId="0" borderId="0" xfId="669" applyNumberFormat="1" applyFont="1"/>
    <xf numFmtId="184" fontId="5" fillId="0" borderId="0" xfId="669" applyNumberFormat="1" applyFont="1" applyFill="1" applyBorder="1" applyAlignment="1">
      <alignment horizontal="center" vertical="center"/>
    </xf>
    <xf numFmtId="184" fontId="5" fillId="0" borderId="34" xfId="669" applyNumberFormat="1" applyFont="1" applyFill="1" applyBorder="1" applyAlignment="1">
      <alignment horizontal="center"/>
    </xf>
    <xf numFmtId="199" fontId="5" fillId="0" borderId="0" xfId="669" applyNumberFormat="1" applyFont="1" applyFill="1" applyAlignment="1">
      <alignment horizontal="center"/>
    </xf>
    <xf numFmtId="200" fontId="5" fillId="0" borderId="0" xfId="669" applyNumberFormat="1" applyFont="1" applyFill="1" applyAlignment="1">
      <alignment horizontal="center"/>
    </xf>
    <xf numFmtId="184" fontId="5" fillId="0" borderId="0" xfId="669" applyNumberFormat="1" applyFont="1" applyFill="1" applyAlignment="1">
      <alignment horizontal="center"/>
    </xf>
    <xf numFmtId="200" fontId="5" fillId="0" borderId="34" xfId="669" applyNumberFormat="1" applyFont="1" applyFill="1" applyBorder="1" applyAlignment="1">
      <alignment horizontal="center"/>
    </xf>
    <xf numFmtId="197" fontId="5" fillId="0" borderId="0" xfId="669" applyNumberFormat="1" applyFont="1" applyFill="1" applyAlignment="1">
      <alignment horizontal="center"/>
    </xf>
    <xf numFmtId="0" fontId="5" fillId="72" borderId="0" xfId="0" applyFont="1" applyFill="1" applyAlignment="1"/>
    <xf numFmtId="200" fontId="107" fillId="0" borderId="34" xfId="669" applyNumberFormat="1" applyFont="1" applyFill="1" applyBorder="1" applyAlignment="1">
      <alignment horizontal="right"/>
    </xf>
    <xf numFmtId="200" fontId="5" fillId="72" borderId="0" xfId="669" applyNumberFormat="1" applyFont="1" applyFill="1" applyAlignment="1">
      <alignment horizontal="right"/>
    </xf>
    <xf numFmtId="199" fontId="5" fillId="72" borderId="0" xfId="669" applyNumberFormat="1" applyFont="1" applyFill="1" applyAlignment="1">
      <alignment horizontal="right"/>
    </xf>
    <xf numFmtId="197" fontId="5" fillId="72" borderId="0" xfId="669" applyNumberFormat="1" applyFont="1" applyFill="1" applyAlignment="1">
      <alignment horizontal="right"/>
    </xf>
    <xf numFmtId="184" fontId="5" fillId="72" borderId="0" xfId="669" applyNumberFormat="1" applyFont="1" applyFill="1" applyBorder="1" applyAlignment="1">
      <alignment vertical="center"/>
    </xf>
    <xf numFmtId="200" fontId="107" fillId="72" borderId="34" xfId="669" applyNumberFormat="1" applyFont="1" applyFill="1" applyBorder="1" applyAlignment="1">
      <alignment horizontal="right"/>
    </xf>
    <xf numFmtId="184" fontId="5" fillId="72" borderId="0" xfId="669" applyNumberFormat="1" applyFont="1" applyFill="1" applyAlignment="1">
      <alignment vertical="center"/>
    </xf>
    <xf numFmtId="184" fontId="5" fillId="72" borderId="0" xfId="669" applyNumberFormat="1" applyFont="1" applyFill="1" applyBorder="1" applyAlignment="1">
      <alignment horizontal="right" vertical="center"/>
    </xf>
    <xf numFmtId="0" fontId="5" fillId="72" borderId="0" xfId="0" applyFont="1" applyFill="1" applyAlignment="1">
      <alignment horizontal="center"/>
    </xf>
    <xf numFmtId="198" fontId="5" fillId="72" borderId="0" xfId="669" applyNumberFormat="1" applyFont="1" applyFill="1" applyAlignment="1">
      <alignment vertical="center"/>
    </xf>
    <xf numFmtId="184" fontId="5" fillId="72" borderId="0" xfId="669" applyNumberFormat="1" applyFont="1" applyFill="1" applyAlignment="1">
      <alignment horizontal="right"/>
    </xf>
    <xf numFmtId="184" fontId="5" fillId="72" borderId="0" xfId="66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09" fillId="0" borderId="0" xfId="0" quotePrefix="1" applyFont="1" applyAlignment="1">
      <alignment horizontal="left" vertical="top" wrapText="1"/>
    </xf>
    <xf numFmtId="198" fontId="107" fillId="0" borderId="47" xfId="669" applyNumberFormat="1" applyFont="1" applyFill="1" applyBorder="1" applyAlignment="1">
      <alignment vertical="center"/>
    </xf>
    <xf numFmtId="184" fontId="107" fillId="0" borderId="47" xfId="669" applyNumberFormat="1" applyFont="1" applyFill="1" applyBorder="1" applyAlignment="1">
      <alignment vertical="center"/>
    </xf>
    <xf numFmtId="198" fontId="5" fillId="0" borderId="47" xfId="669" applyNumberFormat="1" applyFont="1" applyFill="1" applyBorder="1" applyAlignment="1">
      <alignment vertical="center"/>
    </xf>
    <xf numFmtId="184" fontId="5" fillId="0" borderId="47" xfId="669" applyNumberFormat="1" applyFont="1" applyFill="1" applyBorder="1" applyAlignment="1">
      <alignment vertical="center"/>
    </xf>
    <xf numFmtId="2" fontId="5" fillId="0" borderId="0" xfId="0" applyNumberFormat="1" applyFont="1" applyFill="1" applyBorder="1"/>
    <xf numFmtId="49" fontId="107" fillId="71" borderId="34" xfId="0" applyNumberFormat="1" applyFont="1" applyFill="1" applyBorder="1" applyAlignment="1">
      <alignment horizontal="right"/>
    </xf>
    <xf numFmtId="200" fontId="107" fillId="0" borderId="36" xfId="669" applyNumberFormat="1" applyFont="1" applyBorder="1" applyAlignment="1">
      <alignment horizontal="center"/>
    </xf>
    <xf numFmtId="200" fontId="5" fillId="0" borderId="38" xfId="669" applyNumberFormat="1" applyFont="1" applyBorder="1" applyAlignment="1">
      <alignment horizontal="center"/>
    </xf>
    <xf numFmtId="200" fontId="107" fillId="0" borderId="0" xfId="669" applyNumberFormat="1" applyFont="1" applyAlignment="1">
      <alignment horizontal="center"/>
    </xf>
    <xf numFmtId="200" fontId="107" fillId="0" borderId="34" xfId="669" applyNumberFormat="1" applyFont="1" applyBorder="1" applyAlignment="1">
      <alignment horizontal="center"/>
    </xf>
    <xf numFmtId="184" fontId="5" fillId="0" borderId="0" xfId="669" applyNumberFormat="1" applyFont="1" applyFill="1" applyAlignment="1">
      <alignment horizontal="center" vertical="center"/>
    </xf>
    <xf numFmtId="200" fontId="107" fillId="0" borderId="34" xfId="669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99" fontId="5" fillId="0" borderId="0" xfId="669" applyNumberFormat="1" applyFont="1" applyFill="1" applyAlignment="1">
      <alignment horizontal="center" vertical="center"/>
    </xf>
    <xf numFmtId="200" fontId="5" fillId="0" borderId="0" xfId="669" applyNumberFormat="1" applyFont="1" applyFill="1" applyAlignment="1">
      <alignment horizontal="center" vertical="center"/>
    </xf>
    <xf numFmtId="200" fontId="5" fillId="72" borderId="0" xfId="669" applyNumberFormat="1" applyFont="1" applyFill="1" applyAlignment="1">
      <alignment horizontal="center" vertical="center"/>
    </xf>
    <xf numFmtId="184" fontId="5" fillId="0" borderId="34" xfId="669" applyNumberFormat="1" applyFont="1" applyFill="1" applyBorder="1" applyAlignment="1">
      <alignment horizontal="center" vertical="center"/>
    </xf>
    <xf numFmtId="200" fontId="5" fillId="0" borderId="34" xfId="669" applyNumberFormat="1" applyFont="1" applyFill="1" applyBorder="1" applyAlignment="1">
      <alignment horizontal="center" vertical="center"/>
    </xf>
    <xf numFmtId="184" fontId="107" fillId="0" borderId="34" xfId="669" applyNumberFormat="1" applyFont="1" applyFill="1" applyBorder="1" applyAlignment="1">
      <alignment horizontal="center" vertical="center"/>
    </xf>
    <xf numFmtId="0" fontId="107" fillId="0" borderId="0" xfId="0" applyFont="1" applyAlignment="1"/>
    <xf numFmtId="184" fontId="107" fillId="0" borderId="0" xfId="669" applyNumberFormat="1" applyFont="1" applyFill="1" applyAlignment="1">
      <alignment horizontal="right"/>
    </xf>
    <xf numFmtId="184" fontId="107" fillId="72" borderId="0" xfId="669" applyNumberFormat="1" applyFont="1" applyFill="1" applyBorder="1" applyAlignment="1">
      <alignment vertical="center"/>
    </xf>
    <xf numFmtId="184" fontId="107" fillId="0" borderId="0" xfId="669" applyNumberFormat="1" applyFont="1" applyFill="1" applyBorder="1" applyAlignment="1">
      <alignment horizontal="center" vertical="center"/>
    </xf>
    <xf numFmtId="184" fontId="107" fillId="72" borderId="0" xfId="669" applyNumberFormat="1" applyFont="1" applyFill="1" applyBorder="1" applyAlignment="1">
      <alignment horizontal="right" vertical="center"/>
    </xf>
    <xf numFmtId="0" fontId="108" fillId="71" borderId="34" xfId="0" applyFont="1" applyFill="1" applyBorder="1" applyAlignment="1">
      <alignment horizontal="center"/>
    </xf>
    <xf numFmtId="2" fontId="107" fillId="0" borderId="0" xfId="0" applyNumberFormat="1" applyFont="1" applyFill="1"/>
    <xf numFmtId="164" fontId="5" fillId="0" borderId="36" xfId="0" applyNumberFormat="1" applyFont="1" applyFill="1" applyBorder="1"/>
    <xf numFmtId="201" fontId="5" fillId="0" borderId="0" xfId="0" applyNumberFormat="1" applyFont="1" applyFill="1" applyBorder="1"/>
    <xf numFmtId="201" fontId="5" fillId="0" borderId="0" xfId="669" applyNumberFormat="1" applyFont="1" applyFill="1" applyBorder="1" applyAlignment="1" applyProtection="1">
      <alignment vertical="center"/>
    </xf>
    <xf numFmtId="0" fontId="107" fillId="71" borderId="34" xfId="0" applyFont="1" applyFill="1" applyBorder="1" applyAlignment="1"/>
    <xf numFmtId="0" fontId="107" fillId="71" borderId="34" xfId="0" applyFont="1" applyFill="1" applyBorder="1" applyAlignment="1">
      <alignment horizontal="center"/>
    </xf>
    <xf numFmtId="1" fontId="5" fillId="0" borderId="0" xfId="0" applyNumberFormat="1" applyFont="1" applyFill="1" applyBorder="1" applyAlignment="1" applyProtection="1">
      <alignment horizontal="left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0" fontId="107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1" fontId="107" fillId="0" borderId="0" xfId="0" applyNumberFormat="1" applyFont="1" applyFill="1" applyBorder="1" applyAlignment="1" applyProtection="1">
      <alignment horizontal="left" vertical="center"/>
    </xf>
    <xf numFmtId="1" fontId="107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horizontal="left" vertical="center" indent="1"/>
    </xf>
    <xf numFmtId="201" fontId="107" fillId="0" borderId="0" xfId="0" applyNumberFormat="1" applyFont="1" applyFill="1" applyBorder="1" applyAlignment="1" applyProtection="1">
      <alignment vertical="center"/>
    </xf>
    <xf numFmtId="201" fontId="5" fillId="0" borderId="0" xfId="0" applyNumberFormat="1" applyFont="1" applyFill="1" applyBorder="1" applyAlignment="1" applyProtection="1">
      <alignment vertical="center"/>
    </xf>
    <xf numFmtId="202" fontId="5" fillId="0" borderId="0" xfId="0" applyNumberFormat="1" applyFont="1" applyAlignment="1">
      <alignment vertical="center"/>
    </xf>
    <xf numFmtId="202" fontId="107" fillId="0" borderId="0" xfId="0" applyNumberFormat="1" applyFont="1" applyAlignment="1">
      <alignment vertical="center"/>
    </xf>
    <xf numFmtId="202" fontId="5" fillId="0" borderId="0" xfId="0" applyNumberFormat="1" applyFont="1"/>
    <xf numFmtId="202" fontId="107" fillId="0" borderId="0" xfId="0" applyNumberFormat="1" applyFont="1"/>
    <xf numFmtId="203" fontId="107" fillId="0" borderId="0" xfId="0" applyNumberFormat="1" applyFont="1" applyFill="1" applyBorder="1" applyAlignment="1" applyProtection="1">
      <alignment horizontal="right" vertical="center"/>
    </xf>
    <xf numFmtId="201" fontId="5" fillId="0" borderId="0" xfId="0" applyNumberFormat="1" applyFont="1" applyAlignment="1"/>
    <xf numFmtId="201" fontId="5" fillId="0" borderId="0" xfId="0" applyNumberFormat="1" applyFont="1" applyFill="1" applyAlignment="1"/>
    <xf numFmtId="1" fontId="107" fillId="0" borderId="34" xfId="0" applyNumberFormat="1" applyFont="1" applyFill="1" applyBorder="1" applyAlignment="1" applyProtection="1">
      <alignment horizontal="left" vertical="center"/>
    </xf>
    <xf numFmtId="1" fontId="107" fillId="0" borderId="34" xfId="0" applyNumberFormat="1" applyFont="1" applyFill="1" applyBorder="1" applyAlignment="1" applyProtection="1">
      <alignment horizontal="center" vertical="center"/>
    </xf>
    <xf numFmtId="201" fontId="107" fillId="0" borderId="34" xfId="0" applyNumberFormat="1" applyFont="1" applyFill="1" applyBorder="1" applyAlignment="1" applyProtection="1">
      <alignment vertical="center"/>
    </xf>
    <xf numFmtId="203" fontId="5" fillId="0" borderId="34" xfId="0" applyNumberFormat="1" applyFont="1" applyFill="1" applyBorder="1" applyAlignment="1" applyProtection="1">
      <alignment horizontal="right" vertical="center"/>
    </xf>
    <xf numFmtId="3" fontId="107" fillId="0" borderId="0" xfId="0" applyNumberFormat="1" applyFont="1" applyFill="1" applyBorder="1" applyAlignment="1" applyProtection="1">
      <alignment horizontal="right" vertical="center"/>
    </xf>
    <xf numFmtId="201" fontId="107" fillId="0" borderId="0" xfId="0" applyNumberFormat="1" applyFont="1" applyFill="1" applyBorder="1" applyAlignment="1" applyProtection="1">
      <alignment horizontal="right" vertical="center"/>
    </xf>
    <xf numFmtId="203" fontId="5" fillId="0" borderId="0" xfId="669" applyNumberFormat="1" applyFont="1" applyFill="1" applyBorder="1" applyAlignment="1" applyProtection="1">
      <alignment horizontal="right" vertical="center"/>
    </xf>
    <xf numFmtId="203" fontId="5" fillId="0" borderId="0" xfId="0" applyNumberFormat="1" applyFont="1" applyFill="1" applyBorder="1" applyAlignment="1" applyProtection="1">
      <alignment horizontal="right" vertical="center"/>
    </xf>
    <xf numFmtId="203" fontId="5" fillId="0" borderId="0" xfId="669" applyNumberFormat="1" applyFont="1"/>
    <xf numFmtId="203" fontId="5" fillId="0" borderId="0" xfId="669" applyNumberFormat="1" applyFont="1" applyFill="1"/>
    <xf numFmtId="202" fontId="5" fillId="0" borderId="0" xfId="0" applyNumberFormat="1" applyFont="1" applyFill="1"/>
    <xf numFmtId="203" fontId="107" fillId="0" borderId="0" xfId="0" applyNumberFormat="1" applyFont="1" applyFill="1" applyBorder="1" applyAlignment="1" applyProtection="1">
      <alignment horizontal="left" vertical="center"/>
    </xf>
    <xf numFmtId="203" fontId="5" fillId="0" borderId="0" xfId="0" applyNumberFormat="1" applyFont="1"/>
    <xf numFmtId="203" fontId="107" fillId="0" borderId="34" xfId="0" applyNumberFormat="1" applyFont="1" applyFill="1" applyBorder="1" applyAlignment="1" applyProtection="1">
      <alignment horizontal="right" vertical="center"/>
    </xf>
    <xf numFmtId="1" fontId="107" fillId="0" borderId="49" xfId="0" applyNumberFormat="1" applyFont="1" applyFill="1" applyBorder="1" applyAlignment="1" applyProtection="1">
      <alignment horizontal="left" vertical="center"/>
    </xf>
    <xf numFmtId="1" fontId="107" fillId="0" borderId="49" xfId="0" applyNumberFormat="1" applyFont="1" applyFill="1" applyBorder="1" applyAlignment="1" applyProtection="1">
      <alignment horizontal="center" vertical="center"/>
    </xf>
    <xf numFmtId="203" fontId="107" fillId="0" borderId="49" xfId="0" applyNumberFormat="1" applyFont="1" applyFill="1" applyBorder="1" applyAlignment="1" applyProtection="1">
      <alignment horizontal="right" vertical="center"/>
    </xf>
    <xf numFmtId="203" fontId="5" fillId="0" borderId="49" xfId="0" applyNumberFormat="1" applyFont="1" applyFill="1" applyBorder="1" applyAlignment="1" applyProtection="1">
      <alignment horizontal="right" vertical="center"/>
    </xf>
    <xf numFmtId="201" fontId="5" fillId="0" borderId="0" xfId="0" applyNumberFormat="1" applyFont="1" applyFill="1" applyBorder="1" applyAlignment="1" applyProtection="1">
      <alignment horizontal="right" vertical="center"/>
    </xf>
    <xf numFmtId="2" fontId="5" fillId="71" borderId="34" xfId="0" applyNumberFormat="1" applyFont="1" applyFill="1" applyBorder="1" applyAlignment="1">
      <alignment horizontal="right" vertical="center"/>
    </xf>
    <xf numFmtId="1" fontId="107" fillId="71" borderId="34" xfId="0" applyNumberFormat="1" applyFont="1" applyFill="1" applyBorder="1" applyAlignment="1">
      <alignment horizontal="right" vertical="center"/>
    </xf>
    <xf numFmtId="203" fontId="5" fillId="0" borderId="0" xfId="669" applyNumberFormat="1" applyFont="1" applyFill="1" applyBorder="1" applyAlignment="1" applyProtection="1">
      <alignment horizontal="right" vertical="center" indent="3"/>
    </xf>
    <xf numFmtId="202" fontId="5" fillId="0" borderId="0" xfId="0" applyNumberFormat="1" applyFont="1" applyAlignment="1">
      <alignment horizontal="left" vertical="center"/>
    </xf>
    <xf numFmtId="202" fontId="107" fillId="0" borderId="0" xfId="0" applyNumberFormat="1" applyFont="1" applyAlignment="1">
      <alignment horizontal="left" vertical="center"/>
    </xf>
    <xf numFmtId="202" fontId="5" fillId="0" borderId="0" xfId="0" applyNumberFormat="1" applyFont="1" applyAlignment="1">
      <alignment horizontal="left" indent="1"/>
    </xf>
    <xf numFmtId="43" fontId="5" fillId="0" borderId="0" xfId="0" applyNumberFormat="1" applyFont="1" applyAlignment="1">
      <alignment horizontal="left" indent="1"/>
    </xf>
    <xf numFmtId="204" fontId="5" fillId="0" borderId="0" xfId="0" applyNumberFormat="1" applyFont="1" applyAlignment="1">
      <alignment horizontal="left" indent="1"/>
    </xf>
    <xf numFmtId="202" fontId="107" fillId="0" borderId="0" xfId="0" applyNumberFormat="1" applyFont="1" applyAlignment="1">
      <alignment horizontal="left" indent="1"/>
    </xf>
    <xf numFmtId="203" fontId="5" fillId="0" borderId="0" xfId="669" applyNumberFormat="1" applyFont="1" applyFill="1" applyBorder="1" applyAlignment="1" applyProtection="1">
      <alignment horizontal="right" vertical="center" indent="1"/>
    </xf>
    <xf numFmtId="203" fontId="5" fillId="0" borderId="0" xfId="0" applyNumberFormat="1" applyFont="1" applyAlignment="1">
      <alignment horizontal="right"/>
    </xf>
    <xf numFmtId="204" fontId="5" fillId="0" borderId="34" xfId="0" applyNumberFormat="1" applyFont="1" applyFill="1" applyBorder="1" applyAlignment="1" applyProtection="1">
      <alignment horizontal="right" vertical="center"/>
    </xf>
    <xf numFmtId="204" fontId="5" fillId="0" borderId="0" xfId="0" applyNumberFormat="1" applyFont="1"/>
    <xf numFmtId="204" fontId="5" fillId="0" borderId="49" xfId="0" applyNumberFormat="1" applyFont="1" applyFill="1" applyBorder="1" applyAlignment="1" applyProtection="1">
      <alignment horizontal="right" vertical="center"/>
    </xf>
    <xf numFmtId="205" fontId="107" fillId="0" borderId="0" xfId="669" applyNumberFormat="1" applyFont="1" applyFill="1" applyBorder="1" applyAlignment="1">
      <alignment horizontal="right" vertical="center"/>
    </xf>
    <xf numFmtId="205" fontId="5" fillId="0" borderId="0" xfId="669" applyNumberFormat="1" applyFont="1" applyFill="1" applyBorder="1" applyAlignment="1">
      <alignment horizontal="right" vertical="center"/>
    </xf>
    <xf numFmtId="0" fontId="107" fillId="0" borderId="0" xfId="0" applyFont="1" applyFill="1" applyBorder="1" applyAlignment="1">
      <alignment horizontal="right"/>
    </xf>
    <xf numFmtId="0" fontId="107" fillId="0" borderId="0" xfId="0" applyFont="1" applyFill="1" applyBorder="1" applyAlignment="1">
      <alignment horizontal="right" vertical="center"/>
    </xf>
    <xf numFmtId="43" fontId="5" fillId="0" borderId="0" xfId="0" applyNumberFormat="1" applyFont="1"/>
    <xf numFmtId="0" fontId="107" fillId="0" borderId="0" xfId="0" applyFont="1" applyAlignment="1">
      <alignment horizontal="right"/>
    </xf>
    <xf numFmtId="0" fontId="107" fillId="0" borderId="0" xfId="0" applyFont="1" applyAlignment="1">
      <alignment vertical="center"/>
    </xf>
    <xf numFmtId="2" fontId="5" fillId="71" borderId="34" xfId="0" applyNumberFormat="1" applyFont="1" applyFill="1" applyBorder="1" applyAlignment="1">
      <alignment horizontal="center"/>
    </xf>
    <xf numFmtId="0" fontId="107" fillId="0" borderId="0" xfId="0" applyFont="1" applyFill="1" applyBorder="1" applyAlignment="1">
      <alignment horizontal="center" vertical="center"/>
    </xf>
    <xf numFmtId="197" fontId="107" fillId="0" borderId="0" xfId="669" applyNumberFormat="1" applyFont="1" applyFill="1" applyBorder="1" applyAlignment="1">
      <alignment horizontal="right" vertical="center"/>
    </xf>
    <xf numFmtId="197" fontId="5" fillId="0" borderId="0" xfId="669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 applyProtection="1">
      <alignment horizontal="right" vertical="center"/>
    </xf>
    <xf numFmtId="202" fontId="107" fillId="0" borderId="0" xfId="0" applyNumberFormat="1" applyFont="1" applyAlignment="1">
      <alignment horizontal="right" vertical="center"/>
    </xf>
    <xf numFmtId="202" fontId="5" fillId="0" borderId="0" xfId="0" applyNumberFormat="1" applyFont="1" applyAlignment="1">
      <alignment horizontal="right"/>
    </xf>
    <xf numFmtId="1" fontId="107" fillId="0" borderId="0" xfId="0" applyNumberFormat="1" applyFont="1" applyFill="1" applyBorder="1" applyAlignment="1" applyProtection="1">
      <alignment horizontal="right" vertical="center"/>
    </xf>
    <xf numFmtId="205" fontId="5" fillId="0" borderId="0" xfId="0" applyNumberFormat="1" applyFont="1" applyAlignment="1">
      <alignment horizontal="right"/>
    </xf>
    <xf numFmtId="0" fontId="107" fillId="0" borderId="34" xfId="0" applyFont="1" applyFill="1" applyBorder="1" applyAlignment="1">
      <alignment horizontal="center" vertical="center"/>
    </xf>
    <xf numFmtId="205" fontId="107" fillId="0" borderId="34" xfId="669" applyNumberFormat="1" applyFont="1" applyFill="1" applyBorder="1" applyAlignment="1">
      <alignment horizontal="right" vertical="center"/>
    </xf>
    <xf numFmtId="205" fontId="5" fillId="0" borderId="34" xfId="669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201" fontId="5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107" fillId="0" borderId="49" xfId="0" applyFont="1" applyFill="1" applyBorder="1" applyAlignment="1">
      <alignment horizontal="center" vertical="center"/>
    </xf>
    <xf numFmtId="205" fontId="107" fillId="0" borderId="49" xfId="669" applyNumberFormat="1" applyFont="1" applyFill="1" applyBorder="1" applyAlignment="1">
      <alignment horizontal="right" vertical="center"/>
    </xf>
    <xf numFmtId="205" fontId="5" fillId="0" borderId="49" xfId="669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vertical="top"/>
    </xf>
    <xf numFmtId="0" fontId="107" fillId="71" borderId="34" xfId="0" applyFont="1" applyFill="1" applyBorder="1" applyAlignment="1">
      <alignment vertical="top" wrapText="1"/>
    </xf>
    <xf numFmtId="1" fontId="107" fillId="71" borderId="34" xfId="0" applyNumberFormat="1" applyFont="1" applyFill="1" applyBorder="1" applyAlignment="1">
      <alignment horizontal="right" vertical="top" wrapText="1"/>
    </xf>
    <xf numFmtId="2" fontId="5" fillId="0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right" vertical="center"/>
    </xf>
    <xf numFmtId="1" fontId="107" fillId="0" borderId="0" xfId="0" applyNumberFormat="1" applyFont="1" applyFill="1" applyBorder="1" applyAlignment="1">
      <alignment horizontal="right" vertical="center"/>
    </xf>
    <xf numFmtId="0" fontId="107" fillId="0" borderId="0" xfId="0" applyFont="1" applyAlignment="1">
      <alignment wrapText="1"/>
    </xf>
    <xf numFmtId="3" fontId="107" fillId="0" borderId="0" xfId="0" applyNumberFormat="1" applyFont="1" applyFill="1" applyBorder="1" applyAlignment="1" applyProtection="1">
      <alignment vertical="center"/>
    </xf>
    <xf numFmtId="206" fontId="5" fillId="0" borderId="36" xfId="0" applyNumberFormat="1" applyFont="1" applyFill="1" applyBorder="1"/>
    <xf numFmtId="0" fontId="110" fillId="0" borderId="0" xfId="0" applyFont="1" applyFill="1" applyAlignment="1">
      <alignment horizontal="center"/>
    </xf>
    <xf numFmtId="0" fontId="108" fillId="0" borderId="0" xfId="0" applyFont="1" applyAlignment="1">
      <alignment horizontal="right"/>
    </xf>
    <xf numFmtId="205" fontId="5" fillId="0" borderId="0" xfId="669" applyNumberFormat="1" applyFont="1" applyAlignment="1">
      <alignment horizontal="right"/>
    </xf>
    <xf numFmtId="205" fontId="107" fillId="0" borderId="0" xfId="669" applyNumberFormat="1" applyFont="1" applyAlignment="1">
      <alignment horizontal="right"/>
    </xf>
    <xf numFmtId="205" fontId="5" fillId="0" borderId="0" xfId="669" applyNumberFormat="1" applyFont="1" applyFill="1" applyAlignment="1">
      <alignment horizontal="right"/>
    </xf>
    <xf numFmtId="207" fontId="5" fillId="0" borderId="0" xfId="0" applyNumberFormat="1" applyFont="1"/>
    <xf numFmtId="207" fontId="5" fillId="0" borderId="0" xfId="669" applyNumberFormat="1" applyFont="1" applyFill="1" applyAlignment="1">
      <alignment horizontal="right"/>
    </xf>
    <xf numFmtId="207" fontId="5" fillId="0" borderId="0" xfId="669" applyNumberFormat="1" applyFont="1" applyAlignment="1">
      <alignment horizontal="right"/>
    </xf>
    <xf numFmtId="205" fontId="5" fillId="0" borderId="0" xfId="669" applyNumberFormat="1" applyFont="1" applyBorder="1" applyAlignment="1">
      <alignment horizontal="right"/>
    </xf>
    <xf numFmtId="205" fontId="5" fillId="0" borderId="0" xfId="669" applyNumberFormat="1" applyFont="1" applyFill="1" applyBorder="1" applyAlignment="1">
      <alignment horizontal="right"/>
    </xf>
    <xf numFmtId="207" fontId="5" fillId="0" borderId="0" xfId="669" applyNumberFormat="1" applyFont="1" applyFill="1" applyBorder="1" applyAlignment="1">
      <alignment horizontal="right"/>
    </xf>
    <xf numFmtId="205" fontId="5" fillId="0" borderId="34" xfId="669" applyNumberFormat="1" applyFont="1" applyBorder="1" applyAlignment="1">
      <alignment horizontal="center"/>
    </xf>
    <xf numFmtId="205" fontId="5" fillId="0" borderId="34" xfId="669" applyNumberFormat="1" applyFont="1" applyBorder="1" applyAlignment="1">
      <alignment horizontal="right"/>
    </xf>
    <xf numFmtId="205" fontId="107" fillId="0" borderId="34" xfId="669" applyNumberFormat="1" applyFont="1" applyBorder="1" applyAlignment="1">
      <alignment horizontal="right"/>
    </xf>
    <xf numFmtId="207" fontId="5" fillId="0" borderId="34" xfId="669" applyNumberFormat="1" applyFont="1" applyBorder="1" applyAlignment="1">
      <alignment horizontal="right"/>
    </xf>
    <xf numFmtId="207" fontId="107" fillId="0" borderId="34" xfId="669" applyNumberFormat="1" applyFont="1" applyBorder="1" applyAlignment="1">
      <alignment horizontal="right"/>
    </xf>
    <xf numFmtId="205" fontId="5" fillId="0" borderId="36" xfId="669" applyNumberFormat="1" applyFont="1" applyBorder="1" applyAlignment="1">
      <alignment horizontal="right"/>
    </xf>
    <xf numFmtId="205" fontId="107" fillId="0" borderId="36" xfId="669" applyNumberFormat="1" applyFont="1" applyBorder="1" applyAlignment="1">
      <alignment horizontal="right"/>
    </xf>
    <xf numFmtId="205" fontId="5" fillId="0" borderId="36" xfId="669" applyNumberFormat="1" applyFont="1" applyFill="1" applyBorder="1" applyAlignment="1">
      <alignment horizontal="right"/>
    </xf>
    <xf numFmtId="179" fontId="8" fillId="0" borderId="0" xfId="743" applyNumberFormat="1" applyFont="1" applyFill="1" applyBorder="1"/>
    <xf numFmtId="207" fontId="107" fillId="0" borderId="0" xfId="669" applyNumberFormat="1" applyFont="1" applyAlignment="1">
      <alignment horizontal="right"/>
    </xf>
    <xf numFmtId="207" fontId="5" fillId="71" borderId="34" xfId="0" applyNumberFormat="1" applyFont="1" applyFill="1" applyBorder="1" applyAlignment="1">
      <alignment horizontal="right"/>
    </xf>
    <xf numFmtId="205" fontId="5" fillId="0" borderId="0" xfId="0" applyNumberFormat="1" applyFont="1" applyFill="1"/>
    <xf numFmtId="207" fontId="5" fillId="0" borderId="0" xfId="0" applyNumberFormat="1" applyFont="1" applyFill="1"/>
    <xf numFmtId="207" fontId="107" fillId="0" borderId="0" xfId="669" applyNumberFormat="1" applyFont="1" applyFill="1" applyAlignment="1">
      <alignment horizontal="right"/>
    </xf>
    <xf numFmtId="205" fontId="107" fillId="0" borderId="0" xfId="669" applyNumberFormat="1" applyFont="1" applyBorder="1" applyAlignment="1">
      <alignment horizontal="right"/>
    </xf>
    <xf numFmtId="205" fontId="5" fillId="0" borderId="34" xfId="0" applyNumberFormat="1" applyFont="1" applyBorder="1"/>
    <xf numFmtId="205" fontId="107" fillId="0" borderId="34" xfId="0" applyNumberFormat="1" applyFont="1" applyBorder="1"/>
    <xf numFmtId="207" fontId="5" fillId="0" borderId="34" xfId="0" applyNumberFormat="1" applyFont="1" applyBorder="1"/>
    <xf numFmtId="207" fontId="5" fillId="0" borderId="34" xfId="0" applyNumberFormat="1" applyFont="1" applyFill="1" applyBorder="1"/>
    <xf numFmtId="207" fontId="107" fillId="0" borderId="34" xfId="0" applyNumberFormat="1" applyFont="1" applyFill="1" applyBorder="1"/>
    <xf numFmtId="0" fontId="109" fillId="0" borderId="36" xfId="0" applyFont="1" applyBorder="1" applyAlignment="1">
      <alignment horizontal="left" indent="1"/>
    </xf>
    <xf numFmtId="9" fontId="108" fillId="0" borderId="0" xfId="745" applyFont="1" applyBorder="1" applyAlignment="1">
      <alignment horizontal="center"/>
    </xf>
    <xf numFmtId="9" fontId="5" fillId="0" borderId="0" xfId="745" applyFont="1" applyFill="1" applyBorder="1" applyAlignment="1">
      <alignment horizontal="right"/>
    </xf>
    <xf numFmtId="9" fontId="108" fillId="0" borderId="0" xfId="745" applyFont="1" applyFill="1" applyAlignment="1">
      <alignment horizontal="right"/>
    </xf>
    <xf numFmtId="9" fontId="107" fillId="0" borderId="0" xfId="745" applyFont="1" applyFill="1" applyAlignment="1">
      <alignment horizontal="right"/>
    </xf>
    <xf numFmtId="0" fontId="109" fillId="0" borderId="0" xfId="0" applyFont="1" applyBorder="1" applyAlignment="1">
      <alignment horizontal="left" indent="1"/>
    </xf>
    <xf numFmtId="0" fontId="109" fillId="0" borderId="35" xfId="0" applyFont="1" applyBorder="1" applyAlignment="1">
      <alignment horizontal="left" indent="1"/>
    </xf>
    <xf numFmtId="9" fontId="108" fillId="0" borderId="35" xfId="745" applyFont="1" applyBorder="1" applyAlignment="1">
      <alignment horizontal="center"/>
    </xf>
    <xf numFmtId="9" fontId="5" fillId="0" borderId="35" xfId="745" applyFont="1" applyFill="1" applyBorder="1" applyAlignment="1">
      <alignment horizontal="right"/>
    </xf>
    <xf numFmtId="9" fontId="108" fillId="0" borderId="35" xfId="745" applyFont="1" applyFill="1" applyBorder="1" applyAlignment="1">
      <alignment horizontal="right"/>
    </xf>
    <xf numFmtId="9" fontId="5" fillId="0" borderId="38" xfId="745" applyFont="1" applyFill="1" applyBorder="1" applyAlignment="1">
      <alignment horizontal="right"/>
    </xf>
    <xf numFmtId="9" fontId="107" fillId="0" borderId="35" xfId="745" applyFont="1" applyFill="1" applyBorder="1" applyAlignment="1">
      <alignment horizontal="right"/>
    </xf>
    <xf numFmtId="3" fontId="5" fillId="0" borderId="0" xfId="0" applyNumberFormat="1" applyFont="1" applyFill="1" applyBorder="1" applyAlignment="1" applyProtection="1">
      <alignment vertical="center"/>
    </xf>
    <xf numFmtId="201" fontId="107" fillId="0" borderId="0" xfId="669" applyNumberFormat="1" applyFont="1" applyAlignment="1">
      <alignment horizontal="right"/>
    </xf>
    <xf numFmtId="201" fontId="5" fillId="0" borderId="0" xfId="669" applyNumberFormat="1" applyFont="1" applyAlignment="1">
      <alignment horizontal="right"/>
    </xf>
    <xf numFmtId="201" fontId="5" fillId="0" borderId="38" xfId="0" applyNumberFormat="1" applyFont="1" applyFill="1" applyBorder="1" applyAlignment="1" applyProtection="1">
      <alignment vertical="center"/>
    </xf>
    <xf numFmtId="205" fontId="5" fillId="0" borderId="34" xfId="0" applyNumberFormat="1" applyFont="1" applyBorder="1" applyAlignment="1">
      <alignment horizontal="center"/>
    </xf>
    <xf numFmtId="3" fontId="5" fillId="0" borderId="34" xfId="0" applyNumberFormat="1" applyFont="1" applyFill="1" applyBorder="1" applyAlignment="1" applyProtection="1">
      <alignment vertical="center"/>
    </xf>
    <xf numFmtId="201" fontId="5" fillId="0" borderId="34" xfId="0" applyNumberFormat="1" applyFont="1" applyFill="1" applyBorder="1" applyAlignment="1" applyProtection="1">
      <alignment vertical="center"/>
    </xf>
    <xf numFmtId="205" fontId="5" fillId="0" borderId="0" xfId="0" applyNumberFormat="1" applyFont="1" applyBorder="1" applyAlignment="1">
      <alignment horizontal="center"/>
    </xf>
    <xf numFmtId="205" fontId="5" fillId="0" borderId="0" xfId="0" applyNumberFormat="1" applyFont="1" applyBorder="1" applyAlignment="1">
      <alignment horizontal="right"/>
    </xf>
    <xf numFmtId="205" fontId="10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07" fillId="0" borderId="0" xfId="0" applyNumberFormat="1" applyFont="1" applyBorder="1" applyAlignment="1">
      <alignment horizontal="right"/>
    </xf>
    <xf numFmtId="0" fontId="109" fillId="0" borderId="0" xfId="0" applyFont="1"/>
    <xf numFmtId="0" fontId="109" fillId="0" borderId="0" xfId="0" applyFont="1" applyFill="1"/>
    <xf numFmtId="0" fontId="110" fillId="0" borderId="0" xfId="0" applyFont="1" applyFill="1" applyBorder="1" applyAlignment="1"/>
    <xf numFmtId="0" fontId="110" fillId="0" borderId="0" xfId="0" applyFont="1" applyFill="1" applyBorder="1" applyAlignment="1">
      <alignment horizontal="center"/>
    </xf>
    <xf numFmtId="0" fontId="10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207" fontId="5" fillId="0" borderId="0" xfId="0" applyNumberFormat="1" applyFont="1" applyFill="1" applyBorder="1" applyAlignment="1">
      <alignment vertical="center"/>
    </xf>
    <xf numFmtId="201" fontId="107" fillId="0" borderId="0" xfId="0" applyNumberFormat="1" applyFont="1" applyFill="1" applyBorder="1" applyAlignment="1">
      <alignment vertical="center"/>
    </xf>
    <xf numFmtId="201" fontId="5" fillId="0" borderId="0" xfId="0" applyNumberFormat="1" applyFont="1" applyFill="1" applyBorder="1" applyAlignment="1">
      <alignment vertical="center"/>
    </xf>
    <xf numFmtId="0" fontId="107" fillId="0" borderId="34" xfId="0" applyFont="1" applyFill="1" applyBorder="1" applyAlignment="1">
      <alignment horizontal="left" vertical="center"/>
    </xf>
    <xf numFmtId="201" fontId="5" fillId="0" borderId="34" xfId="0" applyNumberFormat="1" applyFont="1" applyFill="1" applyBorder="1" applyAlignment="1">
      <alignment horizontal="center" vertical="center"/>
    </xf>
    <xf numFmtId="201" fontId="5" fillId="0" borderId="34" xfId="0" applyNumberFormat="1" applyFont="1" applyFill="1" applyBorder="1" applyAlignment="1">
      <alignment vertical="center"/>
    </xf>
    <xf numFmtId="201" fontId="107" fillId="0" borderId="34" xfId="0" applyNumberFormat="1" applyFont="1" applyFill="1" applyBorder="1" applyAlignment="1">
      <alignment vertical="center"/>
    </xf>
    <xf numFmtId="43" fontId="5" fillId="0" borderId="0" xfId="0" applyNumberFormat="1" applyFont="1" applyFill="1" applyBorder="1"/>
    <xf numFmtId="202" fontId="5" fillId="0" borderId="0" xfId="0" applyNumberFormat="1" applyFont="1" applyFill="1" applyBorder="1"/>
    <xf numFmtId="207" fontId="5" fillId="0" borderId="0" xfId="0" applyNumberFormat="1" applyFont="1" applyFill="1" applyBorder="1"/>
    <xf numFmtId="207" fontId="5" fillId="0" borderId="38" xfId="0" applyNumberFormat="1" applyFont="1" applyFill="1" applyBorder="1"/>
    <xf numFmtId="0" fontId="5" fillId="0" borderId="47" xfId="0" applyFont="1" applyFill="1" applyBorder="1"/>
    <xf numFmtId="0" fontId="107" fillId="0" borderId="49" xfId="0" applyFont="1" applyFill="1" applyBorder="1" applyAlignment="1">
      <alignment horizontal="left" vertical="center"/>
    </xf>
    <xf numFmtId="201" fontId="5" fillId="0" borderId="49" xfId="0" applyNumberFormat="1" applyFont="1" applyFill="1" applyBorder="1" applyAlignment="1">
      <alignment horizontal="center" vertical="center"/>
    </xf>
    <xf numFmtId="201" fontId="5" fillId="0" borderId="49" xfId="0" applyNumberFormat="1" applyFont="1" applyFill="1" applyBorder="1" applyAlignment="1">
      <alignment vertical="center"/>
    </xf>
    <xf numFmtId="201" fontId="107" fillId="0" borderId="49" xfId="0" applyNumberFormat="1" applyFont="1" applyFill="1" applyBorder="1" applyAlignment="1">
      <alignment vertical="center"/>
    </xf>
    <xf numFmtId="197" fontId="107" fillId="0" borderId="0" xfId="669" applyNumberFormat="1" applyFont="1"/>
    <xf numFmtId="184" fontId="107" fillId="0" borderId="0" xfId="669" applyNumberFormat="1" applyFont="1" applyAlignment="1">
      <alignment horizontal="center"/>
    </xf>
    <xf numFmtId="9" fontId="5" fillId="0" borderId="0" xfId="745" applyFont="1"/>
    <xf numFmtId="204" fontId="107" fillId="0" borderId="34" xfId="0" applyNumberFormat="1" applyFont="1" applyFill="1" applyBorder="1" applyAlignment="1" applyProtection="1">
      <alignment horizontal="right" vertical="center"/>
    </xf>
    <xf numFmtId="204" fontId="107" fillId="0" borderId="49" xfId="0" applyNumberFormat="1" applyFont="1" applyFill="1" applyBorder="1" applyAlignment="1" applyProtection="1">
      <alignment horizontal="right" vertical="center"/>
    </xf>
    <xf numFmtId="200" fontId="5" fillId="0" borderId="0" xfId="0" applyNumberFormat="1" applyFont="1" applyFill="1" applyAlignment="1">
      <alignment wrapText="1"/>
    </xf>
    <xf numFmtId="1" fontId="107" fillId="0" borderId="0" xfId="0" applyNumberFormat="1" applyFont="1"/>
    <xf numFmtId="9" fontId="107" fillId="0" borderId="0" xfId="745" applyFont="1"/>
    <xf numFmtId="200" fontId="107" fillId="0" borderId="47" xfId="669" applyNumberFormat="1" applyFont="1" applyBorder="1" applyAlignment="1">
      <alignment horizontal="center"/>
    </xf>
    <xf numFmtId="2" fontId="107" fillId="0" borderId="38" xfId="0" applyNumberFormat="1" applyFont="1" applyBorder="1"/>
    <xf numFmtId="184" fontId="107" fillId="0" borderId="36" xfId="669" applyNumberFormat="1" applyFont="1" applyBorder="1" applyAlignment="1">
      <alignment horizontal="center"/>
    </xf>
    <xf numFmtId="199" fontId="5" fillId="0" borderId="0" xfId="0" applyNumberFormat="1" applyFont="1" applyFill="1" applyAlignment="1"/>
    <xf numFmtId="2" fontId="107" fillId="0" borderId="0" xfId="0" applyNumberFormat="1" applyFont="1" applyFill="1" applyBorder="1"/>
    <xf numFmtId="200" fontId="107" fillId="0" borderId="34" xfId="669" applyNumberFormat="1" applyFont="1" applyFill="1" applyBorder="1" applyAlignment="1">
      <alignment horizontal="center"/>
    </xf>
    <xf numFmtId="0" fontId="5" fillId="0" borderId="35" xfId="0" applyFont="1" applyBorder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09" fillId="0" borderId="0" xfId="0" quotePrefix="1" applyFont="1" applyAlignment="1">
      <alignment horizontal="left" vertical="top" wrapText="1"/>
    </xf>
  </cellXfs>
  <cellStyles count="746">
    <cellStyle name=" 1" xfId="1" xr:uid="{00000000-0005-0000-0000-000000000000}"/>
    <cellStyle name="_01-417 PKKR OPEX Budget '09-11" xfId="2" xr:uid="{00000000-0005-0000-0000-000001000000}"/>
    <cellStyle name="_01-420  PKKR Maintenance Costs Template for Budget 2006 (Rus) " xfId="3" xr:uid="{00000000-0005-0000-0000-000002000000}"/>
    <cellStyle name="_01-420  PKKR Maintenance Costs Template for Budget 2006 (Rus) _Состояние по Фонду Скважин sep-dec'2009" xfId="4" xr:uid="{00000000-0005-0000-0000-000003000000}"/>
    <cellStyle name="_01-427 PKKR OPEX Budget '09-11" xfId="5" xr:uid="{00000000-0005-0000-0000-000004000000}"/>
    <cellStyle name="_01-434 Maintenance" xfId="6" xr:uid="{00000000-0005-0000-0000-000005000000}"/>
    <cellStyle name="_01-439 Maintenance Template for Budget 2007 (Rus)" xfId="7" xr:uid="{00000000-0005-0000-0000-000006000000}"/>
    <cellStyle name="_01-441 Maintenance" xfId="8" xr:uid="{00000000-0005-0000-0000-000007000000}"/>
    <cellStyle name="_01-441 Maintenance Costs Model PKKR OPEX Budget'08 (AA)" xfId="9" xr:uid="{00000000-0005-0000-0000-000008000000}"/>
    <cellStyle name="_01-442 Maintenance" xfId="10" xr:uid="{00000000-0005-0000-0000-000009000000}"/>
    <cellStyle name="_01-442 Maintenance Costs Model PKKR OPEX Budget'08 Final_NL" xfId="11" xr:uid="{00000000-0005-0000-0000-00000A000000}"/>
    <cellStyle name="_01-442_Бюджет_2007" xfId="12" xr:uid="{00000000-0005-0000-0000-00000B000000}"/>
    <cellStyle name="_01-442_Бюджет_2007 Техобслуживание без Акберен от 2 окт 2006 ГМ" xfId="13" xr:uid="{00000000-0005-0000-0000-00000C000000}"/>
    <cellStyle name="_01-444 Maintenance Costs Model PKKR OPEX Budget'08_NA" xfId="14" xr:uid="{00000000-0005-0000-0000-00000D000000}"/>
    <cellStyle name="_01-444 Maintenance Costs Model PKKR OPEX Budget'09-11" xfId="15" xr:uid="{00000000-0005-0000-0000-00000E000000}"/>
    <cellStyle name="_01-444 Maintenance Template for Budget 2007 (Rus)" xfId="16" xr:uid="{00000000-0005-0000-0000-00000F000000}"/>
    <cellStyle name="_01-444 OPEX Budget'09-11 v2 " xfId="17" xr:uid="{00000000-0005-0000-0000-000010000000}"/>
    <cellStyle name="_01-446 Maintenance Costs Model PKKR OPEX Budget'08_NA" xfId="18" xr:uid="{00000000-0005-0000-0000-000011000000}"/>
    <cellStyle name="_01-446 Maintenance Costs Model PKKR OPEX Budget'09-11-2" xfId="19" xr:uid="{00000000-0005-0000-0000-000012000000}"/>
    <cellStyle name="_01-447_Бюджет_2007" xfId="20" xr:uid="{00000000-0005-0000-0000-000013000000}"/>
    <cellStyle name="_01-447_Бюджет_2007_Состояние по Фонду Скважин sep-dec'2009" xfId="21" xr:uid="{00000000-0005-0000-0000-000014000000}"/>
    <cellStyle name="_01-449 Maintenance Costs Model PKKR OPEX Budget'08_JT" xfId="22" xr:uid="{00000000-0005-0000-0000-000015000000}"/>
    <cellStyle name="_01-449 Maintenance Costs Model PKKR OPEX Budget'09-11" xfId="23" xr:uid="{00000000-0005-0000-0000-000016000000}"/>
    <cellStyle name="_01-450 Maintenance Costs Model PKKR OPEX Budget'09-11-2" xfId="24" xr:uid="{00000000-0005-0000-0000-000017000000}"/>
    <cellStyle name="_01-451 Maintenance Costs Model PKKR OPEX Budget'08 v2_NL" xfId="25" xr:uid="{00000000-0005-0000-0000-000018000000}"/>
    <cellStyle name="_01-451 Maintenance Costs Model PKKR OPEX Budget'08 v2_NL_Состояние по Фонду Скважин sep-dec'2009" xfId="26" xr:uid="{00000000-0005-0000-0000-000019000000}"/>
    <cellStyle name="_01-451 Maintenance Template for Budget 2007 (Rus)" xfId="27" xr:uid="{00000000-0005-0000-0000-00001A000000}"/>
    <cellStyle name="_01-451 Maintenance Template for Budget 2007 (Rus)_Состояние по Фонду Скважин sep-dec'2009" xfId="28" xr:uid="{00000000-0005-0000-0000-00001B000000}"/>
    <cellStyle name="_01-459 Maintenance КАМ" xfId="29" xr:uid="{00000000-0005-0000-0000-00001C000000}"/>
    <cellStyle name="_01-463_PKKR Maintenance Template for Budget 2007" xfId="30" xr:uid="{00000000-0005-0000-0000-00001D000000}"/>
    <cellStyle name="_01-463_PKKR Maintenance Template for Budget 2007_Состояние по Фонду Скважин sep-dec'2009" xfId="31" xr:uid="{00000000-0005-0000-0000-00001E000000}"/>
    <cellStyle name="_01-471(May)" xfId="32" xr:uid="{00000000-0005-0000-0000-00001F000000}"/>
    <cellStyle name="_01-471(May)_Состояние по Фонду Скважин sep-dec'2009" xfId="33" xr:uid="{00000000-0005-0000-0000-000020000000}"/>
    <cellStyle name="_01-484" xfId="34" xr:uid="{00000000-0005-0000-0000-000021000000}"/>
    <cellStyle name="_01-484 Allocations to CAPEX for April - 2007 " xfId="35" xr:uid="{00000000-0005-0000-0000-000022000000}"/>
    <cellStyle name="_01-484 Allocations to CAPEX for April - 2007 _Состояние по Фонду Скважин sep-dec'2009" xfId="36" xr:uid="{00000000-0005-0000-0000-000023000000}"/>
    <cellStyle name="_01-484 Allocations to CAPEX for December - 2007 " xfId="37" xr:uid="{00000000-0005-0000-0000-000024000000}"/>
    <cellStyle name="_01-484 Allocations to CAPEX for February- 2007 " xfId="38" xr:uid="{00000000-0005-0000-0000-000025000000}"/>
    <cellStyle name="_01-484 Allocations to CAPEX for February- 2007  (2)" xfId="39" xr:uid="{00000000-0005-0000-0000-000026000000}"/>
    <cellStyle name="_01-484 Allocations to CAPEX for February- 2007  (2)_Состояние по Фонду Скважин sep-dec'2009" xfId="40" xr:uid="{00000000-0005-0000-0000-000027000000}"/>
    <cellStyle name="_01-484 Allocations to CAPEX for February- 2007 _Состояние по Фонду Скважин sep-dec'2009" xfId="41" xr:uid="{00000000-0005-0000-0000-000028000000}"/>
    <cellStyle name="_01-484 Allocations to CAPEX for January - 2007 " xfId="42" xr:uid="{00000000-0005-0000-0000-000029000000}"/>
    <cellStyle name="_01-484 Allocations to CAPEX for January - 2007 _Состояние по Фонду Скважин sep-dec'2009" xfId="43" xr:uid="{00000000-0005-0000-0000-00002A000000}"/>
    <cellStyle name="_01-484 Allocations to CAPEX for March- 2007 " xfId="44" xr:uid="{00000000-0005-0000-0000-00002B000000}"/>
    <cellStyle name="_01-484 Allocations to CAPEX for March- 2007  (2)" xfId="45" xr:uid="{00000000-0005-0000-0000-00002C000000}"/>
    <cellStyle name="_01-484 Allocations to CAPEX for March- 2007  (2)_Состояние по Фонду Скважин sep-dec'2009" xfId="46" xr:uid="{00000000-0005-0000-0000-00002D000000}"/>
    <cellStyle name="_01-484 Allocations to CAPEX for March- 2007 _Состояние по Фонду Скважин sep-dec'2009" xfId="47" xr:uid="{00000000-0005-0000-0000-00002E000000}"/>
    <cellStyle name="_01-484_Состояние по Фонду Скважин sep-dec'2009" xfId="48" xr:uid="{00000000-0005-0000-0000-00002F000000}"/>
    <cellStyle name="_03'2009 Электроэнергия_NL_v1" xfId="49" xr:uid="{00000000-0005-0000-0000-000030000000}"/>
    <cellStyle name="_08'2008 Электроэнергия" xfId="50" xr:uid="{00000000-0005-0000-0000-000031000000}"/>
    <cellStyle name="_090109_Royalty oil calculation" xfId="51" xr:uid="{00000000-0005-0000-0000-000032000000}"/>
    <cellStyle name="_090203_НДПИ_нефть" xfId="52" xr:uid="{00000000-0005-0000-0000-000033000000}"/>
    <cellStyle name="_090206_Рентный налог" xfId="53" xr:uid="{00000000-0005-0000-0000-000034000000}"/>
    <cellStyle name="_090217_NDPI_oil calculation" xfId="54" xr:uid="{00000000-0005-0000-0000-000035000000}"/>
    <cellStyle name="_1) Allocation of GG for January 2007" xfId="55" xr:uid="{00000000-0005-0000-0000-000036000000}"/>
    <cellStyle name="_1) Allocation of GG for January 2007_Состояние по Фонду Скважин sep-dec'2009" xfId="56" xr:uid="{00000000-0005-0000-0000-000037000000}"/>
    <cellStyle name="_2007.07.23 Расшифровки по Произ себ-ти_2008" xfId="57" xr:uid="{00000000-0005-0000-0000-000038000000}"/>
    <cellStyle name="_2007.10.05 Окончательный вариант Расчета добычи" xfId="58" xr:uid="{00000000-0005-0000-0000-000039000000}"/>
    <cellStyle name="_20090625_CS2009_2" xfId="59" xr:uid="{00000000-0005-0000-0000-00003A000000}"/>
    <cellStyle name="_Accrual for March 2005 by billed invoices" xfId="60" xr:uid="{00000000-0005-0000-0000-00003B000000}"/>
    <cellStyle name="_Accrual for March 2005 by billed invoices_Состояние по Фонду Скважин sep-dec'2009" xfId="61" xr:uid="{00000000-0005-0000-0000-00003C000000}"/>
    <cellStyle name="_Adj 12&amp;13 April Accounts payable net off" xfId="62" xr:uid="{00000000-0005-0000-0000-00003D000000}"/>
    <cellStyle name="_Adj 12&amp;13 April Prepaids Net off" xfId="63" xr:uid="{00000000-0005-0000-0000-00003E000000}"/>
    <cellStyle name="_Adj 12&amp;13 December Accounts payable net off" xfId="64" xr:uid="{00000000-0005-0000-0000-00003F000000}"/>
    <cellStyle name="_Adj 12&amp;13 December Prepaids Net off" xfId="65" xr:uid="{00000000-0005-0000-0000-000040000000}"/>
    <cellStyle name="_Adj 12&amp;13 February Accounts payable net off" xfId="66" xr:uid="{00000000-0005-0000-0000-000041000000}"/>
    <cellStyle name="_Adj 12&amp;13 February Prepaids Net off" xfId="67" xr:uid="{00000000-0005-0000-0000-000042000000}"/>
    <cellStyle name="_Adj 12&amp;13 January Accounts payable net off" xfId="68" xr:uid="{00000000-0005-0000-0000-000043000000}"/>
    <cellStyle name="_Adj 12&amp;13 June Accounts payable net off" xfId="69" xr:uid="{00000000-0005-0000-0000-000044000000}"/>
    <cellStyle name="_Adj 12&amp;13 June Prepaids Net off" xfId="70" xr:uid="{00000000-0005-0000-0000-000045000000}"/>
    <cellStyle name="_Adj 12&amp;13 March Prepaids Net off" xfId="71" xr:uid="{00000000-0005-0000-0000-000046000000}"/>
    <cellStyle name="_Adj 12&amp;13 November Accounts payable net off" xfId="72" xr:uid="{00000000-0005-0000-0000-000047000000}"/>
    <cellStyle name="_Adj 12&amp;13 November Prepaids Net off" xfId="73" xr:uid="{00000000-0005-0000-0000-000048000000}"/>
    <cellStyle name="_Adj 12&amp;13 September Accounts payable net off " xfId="74" xr:uid="{00000000-0005-0000-0000-000049000000}"/>
    <cellStyle name="_Adj 12&amp;13 September Prepaids Net off" xfId="75" xr:uid="{00000000-0005-0000-0000-00004A000000}"/>
    <cellStyle name="_Adj 14 November Reallocation of Royalty and DDA" xfId="76" xr:uid="{00000000-0005-0000-0000-00004B000000}"/>
    <cellStyle name="_Adj 6&amp;7 Capital prepaids" xfId="77" xr:uid="{00000000-0005-0000-0000-00004C000000}"/>
    <cellStyle name="_Adj 6&amp;7 Capital prepaids_Expat salaries 2007_v11" xfId="78" xr:uid="{00000000-0005-0000-0000-00004D000000}"/>
    <cellStyle name="_Adj 6&amp;7 Capital prepaids_Expat salaries 2007_v11_Состояние по Фонду Скважин sep-dec'2009" xfId="79" xr:uid="{00000000-0005-0000-0000-00004E000000}"/>
    <cellStyle name="_Adj 6&amp;7 Capital prepaids_Expat salaries 2007_v7" xfId="80" xr:uid="{00000000-0005-0000-0000-00004F000000}"/>
    <cellStyle name="_Adj 6&amp;7 Capital prepaids_Expat salaries 2007_v7_Состояние по Фонду Скважин sep-dec'2009" xfId="81" xr:uid="{00000000-0005-0000-0000-000050000000}"/>
    <cellStyle name="_Adj 6&amp;7 Capital prepaids_Expat salaries 2007_v8" xfId="82" xr:uid="{00000000-0005-0000-0000-000051000000}"/>
    <cellStyle name="_Adj 6&amp;7 Capital prepaids_Expat salaries 2007_v8_Состояние по Фонду Скважин sep-dec'2009" xfId="83" xr:uid="{00000000-0005-0000-0000-000052000000}"/>
    <cellStyle name="_Adj 6&amp;7 Capital prepaids_Expat salaries 2007_v9" xfId="84" xr:uid="{00000000-0005-0000-0000-000053000000}"/>
    <cellStyle name="_Adj 6&amp;7 Capital prepaids_Expat salaries 2007_v9_Состояние по Фонду Скважин sep-dec'2009" xfId="85" xr:uid="{00000000-0005-0000-0000-000054000000}"/>
    <cellStyle name="_Adj 6&amp;7 Capital prepaids_Master OPEX Budget Y2007 Template PKKR_v7Eng" xfId="86" xr:uid="{00000000-0005-0000-0000-000055000000}"/>
    <cellStyle name="_Adj 6&amp;7 Capital prepaids_Master OPEX Budget Y2007 Template PKKR_v7Eng_Состояние по Фонду Скважин sep-dec'2009" xfId="87" xr:uid="{00000000-0005-0000-0000-000056000000}"/>
    <cellStyle name="_Adj 6&amp;7 Capital prepaids_Slide salary Budget 2007 AR_YA_v10" xfId="88" xr:uid="{00000000-0005-0000-0000-000057000000}"/>
    <cellStyle name="_Adj 6&amp;7 Capital prepaids_Slide salary Budget 2007 AR_YA_v10_Состояние по Фонду Скважин sep-dec'2009" xfId="89" xr:uid="{00000000-0005-0000-0000-000058000000}"/>
    <cellStyle name="_Adj 6&amp;7 Capital prepaids_Состояние по Фонду Скважин sep-dec'2009" xfId="90" xr:uid="{00000000-0005-0000-0000-000059000000}"/>
    <cellStyle name="_Adj 6&amp;7 Feb AP Prepaids net off" xfId="91" xr:uid="{00000000-0005-0000-0000-00005A000000}"/>
    <cellStyle name="_Adj 6&amp;7 Feb AP Prepaids net off_Expat salaries 2007_v11" xfId="92" xr:uid="{00000000-0005-0000-0000-00005B000000}"/>
    <cellStyle name="_Adj 6&amp;7 Feb AP Prepaids net off_Expat salaries 2007_v11_Состояние по Фонду Скважин sep-dec'2009" xfId="93" xr:uid="{00000000-0005-0000-0000-00005C000000}"/>
    <cellStyle name="_Adj 6&amp;7 Feb AP Prepaids net off_Expat salaries 2007_v7" xfId="94" xr:uid="{00000000-0005-0000-0000-00005D000000}"/>
    <cellStyle name="_Adj 6&amp;7 Feb AP Prepaids net off_Expat salaries 2007_v7_Состояние по Фонду Скважин sep-dec'2009" xfId="95" xr:uid="{00000000-0005-0000-0000-00005E000000}"/>
    <cellStyle name="_Adj 6&amp;7 Feb AP Prepaids net off_Expat salaries 2007_v8" xfId="96" xr:uid="{00000000-0005-0000-0000-00005F000000}"/>
    <cellStyle name="_Adj 6&amp;7 Feb AP Prepaids net off_Expat salaries 2007_v8_Состояние по Фонду Скважин sep-dec'2009" xfId="97" xr:uid="{00000000-0005-0000-0000-000060000000}"/>
    <cellStyle name="_Adj 6&amp;7 Feb AP Prepaids net off_Expat salaries 2007_v9" xfId="98" xr:uid="{00000000-0005-0000-0000-000061000000}"/>
    <cellStyle name="_Adj 6&amp;7 Feb AP Prepaids net off_Expat salaries 2007_v9_Состояние по Фонду Скважин sep-dec'2009" xfId="99" xr:uid="{00000000-0005-0000-0000-000062000000}"/>
    <cellStyle name="_Adj 6&amp;7 Feb AP Prepaids net off_Master OPEX Budget Y2007 Template PKKR_v7Eng" xfId="100" xr:uid="{00000000-0005-0000-0000-000063000000}"/>
    <cellStyle name="_Adj 6&amp;7 Feb AP Prepaids net off_Master OPEX Budget Y2007 Template PKKR_v7Eng_Состояние по Фонду Скважин sep-dec'2009" xfId="101" xr:uid="{00000000-0005-0000-0000-000064000000}"/>
    <cellStyle name="_Adj 6&amp;7 Feb AP Prepaids net off_Slide salary Budget 2007 AR_YA_v10" xfId="102" xr:uid="{00000000-0005-0000-0000-000065000000}"/>
    <cellStyle name="_Adj 6&amp;7 Feb AP Prepaids net off_Slide salary Budget 2007 AR_YA_v10_Состояние по Фонду Скважин sep-dec'2009" xfId="103" xr:uid="{00000000-0005-0000-0000-000066000000}"/>
    <cellStyle name="_Adj 6&amp;7 Feb AP Prepaids net off_Состояние по Фонду Скважин sep-dec'2009" xfId="104" xr:uid="{00000000-0005-0000-0000-000067000000}"/>
    <cellStyle name="_Adj 6&amp;7 Jan AP Prepaids New Master" xfId="105" xr:uid="{00000000-0005-0000-0000-000068000000}"/>
    <cellStyle name="_Adj 6&amp;7 Jan AP Prepaids New Master_Expat salaries 2007_v11" xfId="106" xr:uid="{00000000-0005-0000-0000-000069000000}"/>
    <cellStyle name="_Adj 6&amp;7 Jan AP Prepaids New Master_Expat salaries 2007_v11_Состояние по Фонду Скважин sep-dec'2009" xfId="107" xr:uid="{00000000-0005-0000-0000-00006A000000}"/>
    <cellStyle name="_Adj 6&amp;7 Jan AP Prepaids New Master_Expat salaries 2007_v7" xfId="108" xr:uid="{00000000-0005-0000-0000-00006B000000}"/>
    <cellStyle name="_Adj 6&amp;7 Jan AP Prepaids New Master_Expat salaries 2007_v7_Состояние по Фонду Скважин sep-dec'2009" xfId="109" xr:uid="{00000000-0005-0000-0000-00006C000000}"/>
    <cellStyle name="_Adj 6&amp;7 Jan AP Prepaids New Master_Expat salaries 2007_v8" xfId="110" xr:uid="{00000000-0005-0000-0000-00006D000000}"/>
    <cellStyle name="_Adj 6&amp;7 Jan AP Prepaids New Master_Expat salaries 2007_v8_Состояние по Фонду Скважин sep-dec'2009" xfId="111" xr:uid="{00000000-0005-0000-0000-00006E000000}"/>
    <cellStyle name="_Adj 6&amp;7 Jan AP Prepaids New Master_Expat salaries 2007_v9" xfId="112" xr:uid="{00000000-0005-0000-0000-00006F000000}"/>
    <cellStyle name="_Adj 6&amp;7 Jan AP Prepaids New Master_Expat salaries 2007_v9_Состояние по Фонду Скважин sep-dec'2009" xfId="113" xr:uid="{00000000-0005-0000-0000-000070000000}"/>
    <cellStyle name="_Adj 6&amp;7 Jan AP Prepaids New Master_Master OPEX Budget Y2007 Template PKKR_v7Eng" xfId="114" xr:uid="{00000000-0005-0000-0000-000071000000}"/>
    <cellStyle name="_Adj 6&amp;7 Jan AP Prepaids New Master_Slide salary Budget 2007 AR_YA_v10" xfId="115" xr:uid="{00000000-0005-0000-0000-000072000000}"/>
    <cellStyle name="_Adj_ Net Off Prepaids against AP_  July" xfId="116" xr:uid="{00000000-0005-0000-0000-000073000000}"/>
    <cellStyle name="_Adj_Net Off Prepaids againsts AP_April05" xfId="117" xr:uid="{00000000-0005-0000-0000-000074000000}"/>
    <cellStyle name="_Adj_Net Off Prepaids againsts AP_December" xfId="118" xr:uid="{00000000-0005-0000-0000-000075000000}"/>
    <cellStyle name="_Adj_Net Off Prepaids againsts AP_Feb05" xfId="119" xr:uid="{00000000-0005-0000-0000-000076000000}"/>
    <cellStyle name="_Adj_Net Off Prepaids againsts AP_January05" xfId="120" xr:uid="{00000000-0005-0000-0000-000077000000}"/>
    <cellStyle name="_Adj_Net Off Prepaids againsts AP_March05" xfId="121" xr:uid="{00000000-0005-0000-0000-000078000000}"/>
    <cellStyle name="_Adj_Net Off Prepaids againsts AP_November" xfId="122" xr:uid="{00000000-0005-0000-0000-000079000000}"/>
    <cellStyle name="_Adj_Net Off Prepaids againsts AP_October" xfId="123" xr:uid="{00000000-0005-0000-0000-00007A000000}"/>
    <cellStyle name="_Adj_Net Off Prepaids againsts AP_September" xfId="124" xr:uid="{00000000-0005-0000-0000-00007B000000}"/>
    <cellStyle name="_Allocation of GG for August 2005" xfId="125" xr:uid="{00000000-0005-0000-0000-00007C000000}"/>
    <cellStyle name="_Allocation of GG for August 2005 - Adjusted by PC Group" xfId="126" xr:uid="{00000000-0005-0000-0000-00007D000000}"/>
    <cellStyle name="_Allocation of GG for August 2005 - Adjusted by PC Group_Состояние по Фонду Скважин sep-dec'2009" xfId="127" xr:uid="{00000000-0005-0000-0000-00007E000000}"/>
    <cellStyle name="_Allocation of GG for August 2005_Состояние по Фонду Скважин sep-dec'2009" xfId="128" xr:uid="{00000000-0005-0000-0000-00007F000000}"/>
    <cellStyle name="_Allocation to CAPEX div 605 August 2003" xfId="129" xr:uid="{00000000-0005-0000-0000-000080000000}"/>
    <cellStyle name="_Allocation to CAPEX div 605 August 2003_Expat salaries 2007_v11" xfId="130" xr:uid="{00000000-0005-0000-0000-000081000000}"/>
    <cellStyle name="_Allocation to CAPEX div 605 August 2003_Expat salaries 2007_v11_Состояние по Фонду Скважин sep-dec'2009" xfId="131" xr:uid="{00000000-0005-0000-0000-000082000000}"/>
    <cellStyle name="_Allocation to CAPEX div 605 August 2003_Expat salaries 2007_v7" xfId="132" xr:uid="{00000000-0005-0000-0000-000083000000}"/>
    <cellStyle name="_Allocation to CAPEX div 605 August 2003_Expat salaries 2007_v7_Состояние по Фонду Скважин sep-dec'2009" xfId="133" xr:uid="{00000000-0005-0000-0000-000084000000}"/>
    <cellStyle name="_Allocation to CAPEX div 605 August 2003_Expat salaries 2007_v8" xfId="134" xr:uid="{00000000-0005-0000-0000-000085000000}"/>
    <cellStyle name="_Allocation to CAPEX div 605 August 2003_Expat salaries 2007_v8_Состояние по Фонду Скважин sep-dec'2009" xfId="135" xr:uid="{00000000-0005-0000-0000-000086000000}"/>
    <cellStyle name="_Allocation to CAPEX div 605 August 2003_Expat salaries 2007_v9" xfId="136" xr:uid="{00000000-0005-0000-0000-000087000000}"/>
    <cellStyle name="_Allocation to CAPEX div 605 August 2003_Expat salaries 2007_v9_Состояние по Фонду Скважин sep-dec'2009" xfId="137" xr:uid="{00000000-0005-0000-0000-000088000000}"/>
    <cellStyle name="_Allocation to CAPEX div 605 August 2003_Master OPEX Budget Y2007 Template PKKR_v7Eng" xfId="138" xr:uid="{00000000-0005-0000-0000-000089000000}"/>
    <cellStyle name="_Allocation to CAPEX div 605 August 2003_Master OPEX Budget Y2007 Template PKKR_v7Eng_Состояние по Фонду Скважин sep-dec'2009" xfId="139" xr:uid="{00000000-0005-0000-0000-00008A000000}"/>
    <cellStyle name="_Allocation to CAPEX div 605 August 2003_Slide salary Budget 2007 AR_YA_v10" xfId="140" xr:uid="{00000000-0005-0000-0000-00008B000000}"/>
    <cellStyle name="_Allocation to CAPEX div 605 August 2003_Slide salary Budget 2007 AR_YA_v10_Состояние по Фонду Скважин sep-dec'2009" xfId="141" xr:uid="{00000000-0005-0000-0000-00008C000000}"/>
    <cellStyle name="_Allocation to CAPEX div 605 August 2003_Состояние по Фонду Скважин sep-dec'2009" xfId="142" xr:uid="{00000000-0005-0000-0000-00008D000000}"/>
    <cellStyle name="_Allocation to CAPEX div 605 October 2003" xfId="143" xr:uid="{00000000-0005-0000-0000-00008E000000}"/>
    <cellStyle name="_Allocation to CAPEX div 605 October 2003_Expat salaries 2007_v11" xfId="144" xr:uid="{00000000-0005-0000-0000-00008F000000}"/>
    <cellStyle name="_Allocation to CAPEX div 605 October 2003_Expat salaries 2007_v11_Состояние по Фонду Скважин sep-dec'2009" xfId="145" xr:uid="{00000000-0005-0000-0000-000090000000}"/>
    <cellStyle name="_Allocation to CAPEX div 605 October 2003_Expat salaries 2007_v7" xfId="146" xr:uid="{00000000-0005-0000-0000-000091000000}"/>
    <cellStyle name="_Allocation to CAPEX div 605 October 2003_Expat salaries 2007_v7_Состояние по Фонду Скважин sep-dec'2009" xfId="147" xr:uid="{00000000-0005-0000-0000-000092000000}"/>
    <cellStyle name="_Allocation to CAPEX div 605 October 2003_Expat salaries 2007_v8" xfId="148" xr:uid="{00000000-0005-0000-0000-000093000000}"/>
    <cellStyle name="_Allocation to CAPEX div 605 October 2003_Expat salaries 2007_v8_Состояние по Фонду Скважин sep-dec'2009" xfId="149" xr:uid="{00000000-0005-0000-0000-000094000000}"/>
    <cellStyle name="_Allocation to CAPEX div 605 October 2003_Expat salaries 2007_v9" xfId="150" xr:uid="{00000000-0005-0000-0000-000095000000}"/>
    <cellStyle name="_Allocation to CAPEX div 605 October 2003_Expat salaries 2007_v9_Состояние по Фонду Скважин sep-dec'2009" xfId="151" xr:uid="{00000000-0005-0000-0000-000096000000}"/>
    <cellStyle name="_Allocation to CAPEX div 605 October 2003_Master OPEX Budget Y2007 Template PKKR_v7Eng" xfId="152" xr:uid="{00000000-0005-0000-0000-000097000000}"/>
    <cellStyle name="_Allocation to CAPEX div 605 October 2003_Master OPEX Budget Y2007 Template PKKR_v7Eng_Состояние по Фонду Скважин sep-dec'2009" xfId="153" xr:uid="{00000000-0005-0000-0000-000098000000}"/>
    <cellStyle name="_Allocation to CAPEX div 605 October 2003_Slide salary Budget 2007 AR_YA_v10" xfId="154" xr:uid="{00000000-0005-0000-0000-000099000000}"/>
    <cellStyle name="_Allocation to CAPEX div 605 October 2003_Slide salary Budget 2007 AR_YA_v10_Состояние по Фонду Скважин sep-dec'2009" xfId="155" xr:uid="{00000000-0005-0000-0000-00009A000000}"/>
    <cellStyle name="_Allocation to CAPEX div 605 October 2003_Состояние по Фонду Скважин sep-dec'2009" xfId="156" xr:uid="{00000000-0005-0000-0000-00009B000000}"/>
    <cellStyle name="_Allocation to CAPEX div 605 September  2003" xfId="157" xr:uid="{00000000-0005-0000-0000-00009C000000}"/>
    <cellStyle name="_Allocation to CAPEX div 605 September  2003_Expat salaries 2007_v11" xfId="158" xr:uid="{00000000-0005-0000-0000-00009D000000}"/>
    <cellStyle name="_Allocation to CAPEX div 605 September  2003_Expat salaries 2007_v11_Состояние по Фонду Скважин sep-dec'2009" xfId="159" xr:uid="{00000000-0005-0000-0000-00009E000000}"/>
    <cellStyle name="_Allocation to CAPEX div 605 September  2003_Expat salaries 2007_v7" xfId="160" xr:uid="{00000000-0005-0000-0000-00009F000000}"/>
    <cellStyle name="_Allocation to CAPEX div 605 September  2003_Expat salaries 2007_v7_Состояние по Фонду Скважин sep-dec'2009" xfId="161" xr:uid="{00000000-0005-0000-0000-0000A0000000}"/>
    <cellStyle name="_Allocation to CAPEX div 605 September  2003_Expat salaries 2007_v8" xfId="162" xr:uid="{00000000-0005-0000-0000-0000A1000000}"/>
    <cellStyle name="_Allocation to CAPEX div 605 September  2003_Expat salaries 2007_v8_Состояние по Фонду Скважин sep-dec'2009" xfId="163" xr:uid="{00000000-0005-0000-0000-0000A2000000}"/>
    <cellStyle name="_Allocation to CAPEX div 605 September  2003_Expat salaries 2007_v9" xfId="164" xr:uid="{00000000-0005-0000-0000-0000A3000000}"/>
    <cellStyle name="_Allocation to CAPEX div 605 September  2003_Expat salaries 2007_v9_Состояние по Фонду Скважин sep-dec'2009" xfId="165" xr:uid="{00000000-0005-0000-0000-0000A4000000}"/>
    <cellStyle name="_Allocation to CAPEX div 605 September  2003_Master OPEX Budget Y2007 Template PKKR_v7Eng" xfId="166" xr:uid="{00000000-0005-0000-0000-0000A5000000}"/>
    <cellStyle name="_Allocation to CAPEX div 605 September  2003_Master OPEX Budget Y2007 Template PKKR_v7Eng_Состояние по Фонду Скважин sep-dec'2009" xfId="167" xr:uid="{00000000-0005-0000-0000-0000A6000000}"/>
    <cellStyle name="_Allocation to CAPEX div 605 September  2003_Slide salary Budget 2007 AR_YA_v10" xfId="168" xr:uid="{00000000-0005-0000-0000-0000A7000000}"/>
    <cellStyle name="_Allocation to CAPEX div 605 September  2003_Slide salary Budget 2007 AR_YA_v10_Состояние по Фонду Скважин sep-dec'2009" xfId="169" xr:uid="{00000000-0005-0000-0000-0000A8000000}"/>
    <cellStyle name="_Allocation to CAPEX div 605 September  2003_Состояние по Фонду Скважин sep-dec'2009" xfId="170" xr:uid="{00000000-0005-0000-0000-0000A9000000}"/>
    <cellStyle name="_April HKM SA 2003 GAAP fin statements" xfId="171" xr:uid="{00000000-0005-0000-0000-0000AA000000}"/>
    <cellStyle name="_August  HKM SA 2003 GAAP fin statements" xfId="172" xr:uid="{00000000-0005-0000-0000-0000AB000000}"/>
    <cellStyle name="_Bank Services 2009_AU (2)" xfId="173" xr:uid="{00000000-0005-0000-0000-0000AC000000}"/>
    <cellStyle name="_Book1" xfId="174" xr:uid="{00000000-0005-0000-0000-0000AD000000}"/>
    <cellStyle name="_Book1 (2)" xfId="175" xr:uid="{00000000-0005-0000-0000-0000AE000000}"/>
    <cellStyle name="_Book1 (5)" xfId="176" xr:uid="{00000000-0005-0000-0000-0000AF000000}"/>
    <cellStyle name="_Book6" xfId="177" xr:uid="{00000000-0005-0000-0000-0000B0000000}"/>
    <cellStyle name="_Book691" xfId="178" xr:uid="{00000000-0005-0000-0000-0000B1000000}"/>
    <cellStyle name="_Brent_Jan 2009 (2)" xfId="179" xr:uid="{00000000-0005-0000-0000-0000B2000000}"/>
    <cellStyle name="_BSF 011-11-08-OPEX_ ABB" xfId="180" xr:uid="{00000000-0005-0000-0000-0000B3000000}"/>
    <cellStyle name="_BSF 020-01-09-OPEX_ RMZ Shapagat DG_v2" xfId="181" xr:uid="{00000000-0005-0000-0000-0000B4000000}"/>
    <cellStyle name="_BSF 027-05-09-OPEX (НефтьЭнергоСервис)_NL" xfId="182" xr:uid="{00000000-0005-0000-0000-0000B5000000}"/>
    <cellStyle name="_BSF 05-02-09-OPEX Novomet" xfId="183" xr:uid="{00000000-0005-0000-0000-0000B6000000}"/>
    <cellStyle name="_Budget Status 019-06-09-OPEX (DJ Global)_OPEX" xfId="184" xr:uid="{00000000-0005-0000-0000-0000B7000000}"/>
    <cellStyle name="_Budget Status 019-06-09-OPEX (Shapagat)_OPEX" xfId="185" xr:uid="{00000000-0005-0000-0000-0000B8000000}"/>
    <cellStyle name="_CAPEX" xfId="186" xr:uid="{00000000-0005-0000-0000-0000B9000000}"/>
    <cellStyle name="_CIT" xfId="187" xr:uid="{00000000-0005-0000-0000-0000BA000000}"/>
    <cellStyle name="_Commitments February 29 2004" xfId="188" xr:uid="{00000000-0005-0000-0000-0000BB000000}"/>
    <cellStyle name="_Commitments February 29 2004_Состояние по Фонду Скважин sep-dec'2009" xfId="189" xr:uid="{00000000-0005-0000-0000-0000BC000000}"/>
    <cellStyle name="_Commitments February 29 20041" xfId="190" xr:uid="{00000000-0005-0000-0000-0000BD000000}"/>
    <cellStyle name="_Commitments February 29 20041_Состояние по Фонду Скважин sep-dec'2009" xfId="191" xr:uid="{00000000-0005-0000-0000-0000BE000000}"/>
    <cellStyle name="_CS 2010_Budget_2011-2014 PB" xfId="192" xr:uid="{00000000-0005-0000-0000-0000BF000000}"/>
    <cellStyle name="_CSMT_2009-11_July1'2008_v1_PKKR (2)_LSh" xfId="193" xr:uid="{00000000-0005-0000-0000-0000C0000000}"/>
    <cellStyle name="_EA Drilling" xfId="194" xr:uid="{00000000-0005-0000-0000-0000C1000000}"/>
    <cellStyle name="_EA Drilling_Состояние по Фонду Скважин sep-dec'2009" xfId="195" xr:uid="{00000000-0005-0000-0000-0000C2000000}"/>
    <cellStyle name="_En Services for February  08 Workover" xfId="196" xr:uid="{00000000-0005-0000-0000-0000C3000000}"/>
    <cellStyle name="_En Services for January 08 Workover" xfId="197" xr:uid="{00000000-0005-0000-0000-0000C4000000}"/>
    <cellStyle name="_Expat salaries 2007_v11" xfId="198" xr:uid="{00000000-0005-0000-0000-0000C5000000}"/>
    <cellStyle name="_Expat salaries 2007_v11_Состояние по Фонду Скважин sep-dec'2009" xfId="199" xr:uid="{00000000-0005-0000-0000-0000C6000000}"/>
    <cellStyle name="_Expat salaries 2007_v7" xfId="200" xr:uid="{00000000-0005-0000-0000-0000C7000000}"/>
    <cellStyle name="_Expat salaries 2007_v7_Состояние по Фонду Скважин sep-dec'2009" xfId="201" xr:uid="{00000000-0005-0000-0000-0000C8000000}"/>
    <cellStyle name="_Expat salaries 2007_v8" xfId="202" xr:uid="{00000000-0005-0000-0000-0000C9000000}"/>
    <cellStyle name="_Expat salaries 2007_v8_Состояние по Фонду Скважин sep-dec'2009" xfId="203" xr:uid="{00000000-0005-0000-0000-0000CA000000}"/>
    <cellStyle name="_Expat salaries 2007_v9" xfId="204" xr:uid="{00000000-0005-0000-0000-0000CB000000}"/>
    <cellStyle name="_Expat salaries 2007_v9_Состояние по Фонду Скважин sep-dec'2009" xfId="205" xr:uid="{00000000-0005-0000-0000-0000CC000000}"/>
    <cellStyle name="_February accruals report" xfId="206" xr:uid="{00000000-0005-0000-0000-0000CD000000}"/>
    <cellStyle name="_February accruals report from Meirambek" xfId="207" xr:uid="{00000000-0005-0000-0000-0000CE000000}"/>
    <cellStyle name="_February accruals report from Meirambek_Состояние по Фонду Скважин sep-dec'2009" xfId="208" xr:uid="{00000000-0005-0000-0000-0000CF000000}"/>
    <cellStyle name="_February accruals report_Состояние по Фонду Скважин sep-dec'2009" xfId="209" xr:uid="{00000000-0005-0000-0000-0000D0000000}"/>
    <cellStyle name="_FINAL Adj 6&amp;7 April Prepaids Net off" xfId="210" xr:uid="{00000000-0005-0000-0000-0000D1000000}"/>
    <cellStyle name="_Intercompany March" xfId="211" xr:uid="{00000000-0005-0000-0000-0000D2000000}"/>
    <cellStyle name="_Intercompany March_Expat salaries 2007_v11" xfId="212" xr:uid="{00000000-0005-0000-0000-0000D3000000}"/>
    <cellStyle name="_Intercompany March_Expat salaries 2007_v11_Состояние по Фонду Скважин sep-dec'2009" xfId="213" xr:uid="{00000000-0005-0000-0000-0000D4000000}"/>
    <cellStyle name="_Intercompany March_Expat salaries 2007_v7" xfId="214" xr:uid="{00000000-0005-0000-0000-0000D5000000}"/>
    <cellStyle name="_Intercompany March_Expat salaries 2007_v7_Состояние по Фонду Скважин sep-dec'2009" xfId="215" xr:uid="{00000000-0005-0000-0000-0000D6000000}"/>
    <cellStyle name="_Intercompany March_Expat salaries 2007_v8" xfId="216" xr:uid="{00000000-0005-0000-0000-0000D7000000}"/>
    <cellStyle name="_Intercompany March_Expat salaries 2007_v8_Состояние по Фонду Скважин sep-dec'2009" xfId="217" xr:uid="{00000000-0005-0000-0000-0000D8000000}"/>
    <cellStyle name="_Intercompany March_Expat salaries 2007_v9" xfId="218" xr:uid="{00000000-0005-0000-0000-0000D9000000}"/>
    <cellStyle name="_Intercompany March_Expat salaries 2007_v9_Состояние по Фонду Скважин sep-dec'2009" xfId="219" xr:uid="{00000000-0005-0000-0000-0000DA000000}"/>
    <cellStyle name="_Intercompany March_Master OPEX Budget Y2007 Template PKKR_v7Eng" xfId="220" xr:uid="{00000000-0005-0000-0000-0000DB000000}"/>
    <cellStyle name="_Intercompany March_Master OPEX Budget Y2007 Template PKKR_v7Eng_Состояние по Фонду Скважин sep-dec'2009" xfId="221" xr:uid="{00000000-0005-0000-0000-0000DC000000}"/>
    <cellStyle name="_Intercompany March_Slide salary Budget 2007 AR_YA_v10" xfId="222" xr:uid="{00000000-0005-0000-0000-0000DD000000}"/>
    <cellStyle name="_Intercompany March_Slide salary Budget 2007 AR_YA_v10_Состояние по Фонду Скважин sep-dec'2009" xfId="223" xr:uid="{00000000-0005-0000-0000-0000DE000000}"/>
    <cellStyle name="_Intercompany March_Состояние по Фонду Скважин sep-dec'2009" xfId="224" xr:uid="{00000000-0005-0000-0000-0000DF000000}"/>
    <cellStyle name="_January PKKR SA 2004 GAAP fin statements" xfId="225" xr:uid="{00000000-0005-0000-0000-0000E0000000}"/>
    <cellStyle name="_July HKM SA 2003 GAAP fin statements" xfId="226" xr:uid="{00000000-0005-0000-0000-0000E1000000}"/>
    <cellStyle name="_June HKM SA 2003 GAAP fin statements" xfId="227" xr:uid="{00000000-0005-0000-0000-0000E2000000}"/>
    <cellStyle name="_June HKM SA 2003 GAAP fin statements ver 3" xfId="228" xr:uid="{00000000-0005-0000-0000-0000E3000000}"/>
    <cellStyle name="_KAM  GUP Consortiums Capex Invoices Summary as of 250505 (2)" xfId="229" xr:uid="{00000000-0005-0000-0000-0000E4000000}"/>
    <cellStyle name="_KAM  GUP Consortiums Capex Invoices Summary as of 250505 (2)_Состояние по Фонду Скважин sep-dec'2009" xfId="230" xr:uid="{00000000-0005-0000-0000-0000E5000000}"/>
    <cellStyle name="_KAM PL Contract commitments, June 26, 2003" xfId="231" xr:uid="{00000000-0005-0000-0000-0000E6000000}"/>
    <cellStyle name="_KAM PL Contract commitments, June 26, 2003_Состояние по Фонду Скважин sep-dec'2009" xfId="232" xr:uid="{00000000-0005-0000-0000-0000E7000000}"/>
    <cellStyle name="_KNS-March - Accommadation  Meals" xfId="233" xr:uid="{00000000-0005-0000-0000-0000E8000000}"/>
    <cellStyle name="_KO OBLAST SCHOL PROGRAM2005" xfId="234" xr:uid="{00000000-0005-0000-0000-0000E9000000}"/>
    <cellStyle name="_KO OBLAST SCHOL PROGRAM2005_Состояние по Фонду Скважин sep-dec'2009" xfId="235" xr:uid="{00000000-0005-0000-0000-0000EA000000}"/>
    <cellStyle name="_Kolzhan &amp; Orient Summary Analysis" xfId="236" xr:uid="{00000000-0005-0000-0000-0000EB000000}"/>
    <cellStyle name="_M&amp;T Transportation Costs Budget 2008-2010 v2" xfId="237" xr:uid="{00000000-0005-0000-0000-0000EC000000}"/>
    <cellStyle name="_Maintenance Budget 2007 RUS" xfId="238" xr:uid="{00000000-0005-0000-0000-0000ED000000}"/>
    <cellStyle name="_Maintenance Budget 2007 RUS_Состояние по Фонду Скважин sep-dec'2009" xfId="239" xr:uid="{00000000-0005-0000-0000-0000EE000000}"/>
    <cellStyle name="_March PKKR SA 2004 GAAP fin statements" xfId="240" xr:uid="{00000000-0005-0000-0000-0000EF000000}"/>
    <cellStyle name="_Marketing Model 2008-2010 V05-12-07" xfId="241" xr:uid="{00000000-0005-0000-0000-0000F0000000}"/>
    <cellStyle name="_Marketing Model 2008-2010 V21-11-07" xfId="242" xr:uid="{00000000-0005-0000-0000-0000F1000000}"/>
    <cellStyle name="_Marketing Model 2008-2010 V22-11-07" xfId="243" xr:uid="{00000000-0005-0000-0000-0000F2000000}"/>
    <cellStyle name="_Marketing Model 2008-2010 V30-10-07" xfId="244" xr:uid="{00000000-0005-0000-0000-0000F3000000}"/>
    <cellStyle name="_Marketing Model 2009-10-11_Feb 18" xfId="245" xr:uid="{00000000-0005-0000-0000-0000F4000000}"/>
    <cellStyle name="_Marketing Model 2009-10-11_Q2_H2" xfId="246" xr:uid="{00000000-0005-0000-0000-0000F5000000}"/>
    <cellStyle name="_Marketing Model 2009-10-11_ver_10_Feb 18" xfId="247" xr:uid="{00000000-0005-0000-0000-0000F6000000}"/>
    <cellStyle name="_Marketing Model 2012_KMG  assump" xfId="248" xr:uid="{00000000-0005-0000-0000-0000F7000000}"/>
    <cellStyle name="_Marketing Model 2013_KMG assumpt" xfId="249" xr:uid="{00000000-0005-0000-0000-0000F8000000}"/>
    <cellStyle name="_Master OPEX Budget Y2007 Template PKKR_v7Eng" xfId="250" xr:uid="{00000000-0005-0000-0000-0000F9000000}"/>
    <cellStyle name="_Master PKKR OPEX'07 H2 Objectives Review_v8Final_Aug,10_eng" xfId="251" xr:uid="{00000000-0005-0000-0000-0000FA000000}"/>
    <cellStyle name="_May HKM SA 2003 GAAP fin statements" xfId="252" xr:uid="{00000000-0005-0000-0000-0000FB000000}"/>
    <cellStyle name="_May HKM SA 2003 GAAP fin statements ver 2" xfId="253" xr:uid="{00000000-0005-0000-0000-0000FC000000}"/>
    <cellStyle name="_May T.37 Prepaids" xfId="254" xr:uid="{00000000-0005-0000-0000-0000FD000000}"/>
    <cellStyle name="_Monthly Accounts Analysis BS January" xfId="255" xr:uid="{00000000-0005-0000-0000-0000FE000000}"/>
    <cellStyle name="_Monthly Accounts Analysis BS March" xfId="256" xr:uid="{00000000-0005-0000-0000-0000FF000000}"/>
    <cellStyle name="_Monthly Accounts Analysis BS November" xfId="257" xr:uid="{00000000-0005-0000-0000-000000010000}"/>
    <cellStyle name="_Monthly Accounts Analysis BS October" xfId="258" xr:uid="{00000000-0005-0000-0000-000001010000}"/>
    <cellStyle name="_Monthly Accounts Analysis BS September" xfId="259" xr:uid="{00000000-0005-0000-0000-000002010000}"/>
    <cellStyle name="_Monthly Financial Statement Package March 2003 V13" xfId="260" xr:uid="{00000000-0005-0000-0000-000003010000}"/>
    <cellStyle name="_November PKKR SA 2003 GAAP fin statements" xfId="261" xr:uid="{00000000-0005-0000-0000-000004010000}"/>
    <cellStyle name="_Performance Budget 2009 - PR" xfId="262" xr:uid="{00000000-0005-0000-0000-000005010000}"/>
    <cellStyle name="_PKI_CS_CostReport_05-May'2008" xfId="263" xr:uid="{00000000-0005-0000-0000-000006010000}"/>
    <cellStyle name="_PKKR Workover  Driling Materials 1H2006A vs 1H2006B" xfId="264" xr:uid="{00000000-0005-0000-0000-000007010000}"/>
    <cellStyle name="_PKKR Workover  Driling Materials 1H2006A vs 1H2006B_Состояние по Фонду Скважин sep-dec'2009" xfId="265" xr:uid="{00000000-0005-0000-0000-000008010000}"/>
    <cellStyle name="_Prepaids for marketing April from Irina" xfId="266" xr:uid="{00000000-0005-0000-0000-000009010000}"/>
    <cellStyle name="_Pump Test 2007" xfId="267" xr:uid="{00000000-0005-0000-0000-00000A010000}"/>
    <cellStyle name="_Revenue 2008-2010" xfId="268" xr:uid="{00000000-0005-0000-0000-00000B010000}"/>
    <cellStyle name="_September PKKR SA 2003 GAAP fin statements" xfId="269" xr:uid="{00000000-0005-0000-0000-00000C010000}"/>
    <cellStyle name="_Service Commitments Feb 29 2004" xfId="270" xr:uid="{00000000-0005-0000-0000-00000D010000}"/>
    <cellStyle name="_Service Commitments Feb 29 2004_Состояние по Фонду Скважин sep-dec'2009" xfId="271" xr:uid="{00000000-0005-0000-0000-00000E010000}"/>
    <cellStyle name="_Slide PR Budget 2009-2011_AU" xfId="272" xr:uid="{00000000-0005-0000-0000-00000F010000}"/>
    <cellStyle name="_Slide salary Budget 2007 AR_YA_v10" xfId="273" xr:uid="{00000000-0005-0000-0000-000010010000}"/>
    <cellStyle name="_Slide Transportation budget 2008-2010" xfId="274" xr:uid="{00000000-0005-0000-0000-000011010000}"/>
    <cellStyle name="_Slide Transportation budget 2008-2010v1" xfId="275" xr:uid="{00000000-0005-0000-0000-000012010000}"/>
    <cellStyle name="_Slide_Maintenance budget 2008-2010" xfId="276" xr:uid="{00000000-0005-0000-0000-000013010000}"/>
    <cellStyle name="_Summary 2008 OPEX Budget Maintenance" xfId="277" xr:uid="{00000000-0005-0000-0000-000014010000}"/>
    <cellStyle name="_T9. Sale Details" xfId="278" xr:uid="{00000000-0005-0000-0000-000015010000}"/>
    <cellStyle name="_Tariff of infield road maintenance PKKR in 2009" xfId="279" xr:uid="{00000000-0005-0000-0000-000016010000}"/>
    <cellStyle name="_templates" xfId="280" xr:uid="{00000000-0005-0000-0000-000017010000}"/>
    <cellStyle name="_UP10 Billed Accrual for April 2005 checked by PC" xfId="281" xr:uid="{00000000-0005-0000-0000-000018010000}"/>
    <cellStyle name="_UP10 Billed Accrual for April 2005 checked by PC_Состояние по Фонду Скважин sep-dec'2009" xfId="282" xr:uid="{00000000-0005-0000-0000-000019010000}"/>
    <cellStyle name="_Well Service Cost Estimator (KS_2045_recomplete)" xfId="283" xr:uid="{00000000-0005-0000-0000-00001A010000}"/>
    <cellStyle name="_Well Service Cost Estimator SK15)" xfId="284" xr:uid="{00000000-0005-0000-0000-00001B010000}"/>
    <cellStyle name="_Well Service Cost Estimator_KS2044" xfId="285" xr:uid="{00000000-0005-0000-0000-00001C010000}"/>
    <cellStyle name="_WS Cost Estimator_SK3-HW" xfId="286" xr:uid="{00000000-0005-0000-0000-00001D010000}"/>
    <cellStyle name="_WSCEstimator_KS (recompletion)" xfId="287" xr:uid="{00000000-0005-0000-0000-00001E010000}"/>
    <cellStyle name="_YTD Time Sheet Feb - 08" xfId="288" xr:uid="{00000000-0005-0000-0000-00001F010000}"/>
    <cellStyle name="_АВР по ЦДНГ за  январь_август  2006" xfId="289" xr:uid="{00000000-0005-0000-0000-000020010000}"/>
    <cellStyle name="_Анализ работы подрядч янв_авг 2005" xfId="290" xr:uid="{00000000-0005-0000-0000-000021010000}"/>
    <cellStyle name="_Анализ работы подрядч янв_авг 2005_Состояние по Фонду Скважин sep-dec'2009" xfId="291" xr:uid="{00000000-0005-0000-0000-000022010000}"/>
    <cellStyle name="_Всего" xfId="292" xr:uid="{00000000-0005-0000-0000-000023010000}"/>
    <cellStyle name="_грф бур-01 08 09" xfId="293" xr:uid="{00000000-0005-0000-0000-000024010000}"/>
    <cellStyle name="_грф-09" xfId="294" xr:uid="{00000000-0005-0000-0000-000025010000}"/>
    <cellStyle name="_грфбур(8+9)" xfId="295" xr:uid="{00000000-0005-0000-0000-000026010000}"/>
    <cellStyle name="_загрузка завода 2008" xfId="296" xr:uid="{00000000-0005-0000-0000-000027010000}"/>
    <cellStyle name="_загрузка на завод 2009-2011 (4)" xfId="297" xr:uid="{00000000-0005-0000-0000-000028010000}"/>
    <cellStyle name="_Замена труб за янв-сен 2006" xfId="298" xr:uid="{00000000-0005-0000-0000-000029010000}"/>
    <cellStyle name="_Замена труб за янв-сен 2006_Состояние по Фонду Скважин sep-dec'2009" xfId="299" xr:uid="{00000000-0005-0000-0000-00002A010000}"/>
    <cellStyle name="_Лист9" xfId="300" xr:uid="{00000000-0005-0000-0000-00002B010000}"/>
    <cellStyle name="_Лист9_Состояние по Фонду Скважин sep-dec'2009" xfId="301" xr:uid="{00000000-0005-0000-0000-00002C010000}"/>
    <cellStyle name="_Начисление по кат Комуслуги за jun'09_NL" xfId="302" xr:uid="{00000000-0005-0000-0000-00002D010000}"/>
    <cellStyle name="_питание(AFE)" xfId="303" xr:uid="{00000000-0005-0000-0000-00002E010000}"/>
    <cellStyle name="_питание(AFE)_Состояние по Фонду Скважин sep-dec'2009" xfId="304" xr:uid="{00000000-0005-0000-0000-00002F010000}"/>
    <cellStyle name="_ПП 2009г  разделы 1-11-  вариант 13" xfId="305" xr:uid="{00000000-0005-0000-0000-000030010000}"/>
    <cellStyle name="_Распределение по ГТУ-Кумколь январь-декабрь 2008 согласов с КЭГОК" xfId="306" xr:uid="{00000000-0005-0000-0000-000031010000}"/>
    <cellStyle name="_Распределение по ГТУ-Кумколь январь-март 2008" xfId="307" xr:uid="{00000000-0005-0000-0000-000032010000}"/>
    <cellStyle name="_Распределние по ГТУ-Кумколь декабрь 2007 предварит (4)" xfId="308" xr:uid="{00000000-0005-0000-0000-000033010000}"/>
    <cellStyle name="_Распределние по ГТУ-Кумколь для Маржан 2008" xfId="309" xr:uid="{00000000-0005-0000-0000-000034010000}"/>
    <cellStyle name="_Распределние по ГТУ-Кумколь для Маржан 2008 (nov'08)" xfId="310" xr:uid="{00000000-0005-0000-0000-000035010000}"/>
    <cellStyle name="_Распределние по ГТУ-Кумколь для Маржан 2009" xfId="311" xr:uid="{00000000-0005-0000-0000-000036010000}"/>
    <cellStyle name="_Распределние по ГТУ-Кумколь для Маржан 2009 (2)" xfId="312" xr:uid="{00000000-0005-0000-0000-000037010000}"/>
    <cellStyle name="_Распределние по ГТУ-Кумколь для ТП апрель 2008 предварит" xfId="313" xr:uid="{00000000-0005-0000-0000-000038010000}"/>
    <cellStyle name="_Распределние по ГТУ-Кумколь для ТП март 2008 предварит" xfId="314" xr:uid="{00000000-0005-0000-0000-000039010000}"/>
    <cellStyle name="_Распределние по ГТУ-Кумколь февраль 2008 предварит" xfId="315" xr:uid="{00000000-0005-0000-0000-00003A010000}"/>
    <cellStyle name="_Распределние по ГТУ-Кумколь январь 2008 предварительно" xfId="316" xr:uid="{00000000-0005-0000-0000-00003B010000}"/>
    <cellStyle name="_Расчет добычи на 2010г. 2,8млн.тн " xfId="317" xr:uid="{00000000-0005-0000-0000-00003C010000}"/>
    <cellStyle name="_Расчет добычи на 2010г. 3,00млн.тн " xfId="318" xr:uid="{00000000-0005-0000-0000-00003D010000}"/>
    <cellStyle name="_Расчет добычи на 3,125 млн.тн(для РД)" xfId="319" xr:uid="{00000000-0005-0000-0000-00003E010000}"/>
    <cellStyle name="_Расчет добычи на 3,180 млн.тн" xfId="320" xr:uid="{00000000-0005-0000-0000-00003F010000}"/>
    <cellStyle name="_Стоимость УЭЦН" xfId="321" xr:uid="{00000000-0005-0000-0000-000040010000}"/>
    <cellStyle name="”ќђќ‘ћ‚›‰" xfId="322" xr:uid="{00000000-0005-0000-0000-000041010000}"/>
    <cellStyle name="”љ‘ђћ‚ђќќ›‰" xfId="323" xr:uid="{00000000-0005-0000-0000-000042010000}"/>
    <cellStyle name="„…ќ…†ќ›‰" xfId="324" xr:uid="{00000000-0005-0000-0000-000043010000}"/>
    <cellStyle name="‡ђѓћ‹ћ‚ћљ1" xfId="325" xr:uid="{00000000-0005-0000-0000-000044010000}"/>
    <cellStyle name="‡ђѓћ‹ћ‚ћљ2" xfId="326" xr:uid="{00000000-0005-0000-0000-000045010000}"/>
    <cellStyle name="’ћѓћ‚›‰" xfId="327" xr:uid="{00000000-0005-0000-0000-000046010000}"/>
    <cellStyle name="20% - Акцент1" xfId="328" xr:uid="{00000000-0005-0000-0000-000047010000}"/>
    <cellStyle name="20% - Акцент1 2" xfId="329" xr:uid="{00000000-0005-0000-0000-000048010000}"/>
    <cellStyle name="20% - Акцент2" xfId="330" xr:uid="{00000000-0005-0000-0000-000049010000}"/>
    <cellStyle name="20% - Акцент2 2" xfId="331" xr:uid="{00000000-0005-0000-0000-00004A010000}"/>
    <cellStyle name="20% - Акцент3" xfId="332" xr:uid="{00000000-0005-0000-0000-00004B010000}"/>
    <cellStyle name="20% - Акцент3 2" xfId="333" xr:uid="{00000000-0005-0000-0000-00004C010000}"/>
    <cellStyle name="20% - Акцент4" xfId="334" xr:uid="{00000000-0005-0000-0000-00004D010000}"/>
    <cellStyle name="20% - Акцент4 2" xfId="335" xr:uid="{00000000-0005-0000-0000-00004E010000}"/>
    <cellStyle name="20% - Акцент5" xfId="336" xr:uid="{00000000-0005-0000-0000-00004F010000}"/>
    <cellStyle name="20% - Акцент5 2" xfId="337" xr:uid="{00000000-0005-0000-0000-000050010000}"/>
    <cellStyle name="20% - Акцент6" xfId="338" xr:uid="{00000000-0005-0000-0000-000051010000}"/>
    <cellStyle name="20% - Акцент6 2" xfId="339" xr:uid="{00000000-0005-0000-0000-000052010000}"/>
    <cellStyle name="2decimal" xfId="340" xr:uid="{00000000-0005-0000-0000-000053010000}"/>
    <cellStyle name="40% - Акцент1" xfId="341" xr:uid="{00000000-0005-0000-0000-000054010000}"/>
    <cellStyle name="40% - Акцент1 2" xfId="342" xr:uid="{00000000-0005-0000-0000-000055010000}"/>
    <cellStyle name="40% - Акцент2" xfId="343" xr:uid="{00000000-0005-0000-0000-000056010000}"/>
    <cellStyle name="40% - Акцент2 2" xfId="344" xr:uid="{00000000-0005-0000-0000-000057010000}"/>
    <cellStyle name="40% - Акцент3" xfId="345" xr:uid="{00000000-0005-0000-0000-000058010000}"/>
    <cellStyle name="40% - Акцент3 2" xfId="346" xr:uid="{00000000-0005-0000-0000-000059010000}"/>
    <cellStyle name="40% - Акцент4" xfId="347" xr:uid="{00000000-0005-0000-0000-00005A010000}"/>
    <cellStyle name="40% - Акцент4 2" xfId="348" xr:uid="{00000000-0005-0000-0000-00005B010000}"/>
    <cellStyle name="40% - Акцент5" xfId="349" xr:uid="{00000000-0005-0000-0000-00005C010000}"/>
    <cellStyle name="40% - Акцент5 2" xfId="350" xr:uid="{00000000-0005-0000-0000-00005D010000}"/>
    <cellStyle name="40% - Акцент6" xfId="351" xr:uid="{00000000-0005-0000-0000-00005E010000}"/>
    <cellStyle name="40% - Акцент6 2" xfId="352" xr:uid="{00000000-0005-0000-0000-00005F010000}"/>
    <cellStyle name="60% - Акцент1" xfId="353" xr:uid="{00000000-0005-0000-0000-000060010000}"/>
    <cellStyle name="60% - Акцент1 2" xfId="354" xr:uid="{00000000-0005-0000-0000-000061010000}"/>
    <cellStyle name="60% - Акцент2" xfId="355" xr:uid="{00000000-0005-0000-0000-000062010000}"/>
    <cellStyle name="60% - Акцент2 2" xfId="356" xr:uid="{00000000-0005-0000-0000-000063010000}"/>
    <cellStyle name="60% - Акцент3" xfId="357" xr:uid="{00000000-0005-0000-0000-000064010000}"/>
    <cellStyle name="60% - Акцент3 2" xfId="358" xr:uid="{00000000-0005-0000-0000-000065010000}"/>
    <cellStyle name="60% - Акцент4" xfId="359" xr:uid="{00000000-0005-0000-0000-000066010000}"/>
    <cellStyle name="60% - Акцент4 2" xfId="360" xr:uid="{00000000-0005-0000-0000-000067010000}"/>
    <cellStyle name="60% - Акцент5" xfId="361" xr:uid="{00000000-0005-0000-0000-000068010000}"/>
    <cellStyle name="60% - Акцент5 2" xfId="362" xr:uid="{00000000-0005-0000-0000-000069010000}"/>
    <cellStyle name="60% - Акцент6" xfId="363" xr:uid="{00000000-0005-0000-0000-00006A010000}"/>
    <cellStyle name="60% - Акцент6 2" xfId="364" xr:uid="{00000000-0005-0000-0000-00006B010000}"/>
    <cellStyle name="ALFA" xfId="365" xr:uid="{00000000-0005-0000-0000-00006C010000}"/>
    <cellStyle name="args.style" xfId="366" xr:uid="{00000000-0005-0000-0000-00006D010000}"/>
    <cellStyle name="Blue" xfId="367" xr:uid="{00000000-0005-0000-0000-00006E010000}"/>
    <cellStyle name="Body" xfId="368" xr:uid="{00000000-0005-0000-0000-00006F010000}"/>
    <cellStyle name="BS1" xfId="369" xr:uid="{00000000-0005-0000-0000-000070010000}"/>
    <cellStyle name="BS2" xfId="370" xr:uid="{00000000-0005-0000-0000-000071010000}"/>
    <cellStyle name="BS3" xfId="371" xr:uid="{00000000-0005-0000-0000-000072010000}"/>
    <cellStyle name="BS4" xfId="372" xr:uid="{00000000-0005-0000-0000-000073010000}"/>
    <cellStyle name="Calc Currency (0)" xfId="373" xr:uid="{00000000-0005-0000-0000-000074010000}"/>
    <cellStyle name="Caption" xfId="374" xr:uid="{00000000-0005-0000-0000-000075010000}"/>
    <cellStyle name="CdnOxy" xfId="375" xr:uid="{00000000-0005-0000-0000-000076010000}"/>
    <cellStyle name="chart" xfId="376" xr:uid="{00000000-0005-0000-0000-000077010000}"/>
    <cellStyle name="Comma  - Style1" xfId="377" xr:uid="{00000000-0005-0000-0000-000078010000}"/>
    <cellStyle name="Comma  - Style2" xfId="378" xr:uid="{00000000-0005-0000-0000-000079010000}"/>
    <cellStyle name="Comma  - Style3" xfId="379" xr:uid="{00000000-0005-0000-0000-00007A010000}"/>
    <cellStyle name="Comma  - Style4" xfId="380" xr:uid="{00000000-0005-0000-0000-00007B010000}"/>
    <cellStyle name="Comma  - Style5" xfId="381" xr:uid="{00000000-0005-0000-0000-00007C010000}"/>
    <cellStyle name="Comma  - Style6" xfId="382" xr:uid="{00000000-0005-0000-0000-00007D010000}"/>
    <cellStyle name="Comma  - Style7" xfId="383" xr:uid="{00000000-0005-0000-0000-00007E010000}"/>
    <cellStyle name="Comma  - Style8" xfId="384" xr:uid="{00000000-0005-0000-0000-00007F010000}"/>
    <cellStyle name="Comma [0] 2" xfId="385" xr:uid="{00000000-0005-0000-0000-000080010000}"/>
    <cellStyle name="Comma [0] 2 2" xfId="713" xr:uid="{00000000-0005-0000-0000-000081010000}"/>
    <cellStyle name="Comma [0] 5 2" xfId="670" xr:uid="{00000000-0005-0000-0000-000082010000}"/>
    <cellStyle name="Comma [1]_BV204 DCF Model" xfId="386" xr:uid="{00000000-0005-0000-0000-000083010000}"/>
    <cellStyle name="Comma 10" xfId="387" xr:uid="{00000000-0005-0000-0000-000084010000}"/>
    <cellStyle name="Comma 10 2" xfId="714" xr:uid="{00000000-0005-0000-0000-000085010000}"/>
    <cellStyle name="Comma 11" xfId="388" xr:uid="{00000000-0005-0000-0000-000086010000}"/>
    <cellStyle name="Comma 11 2" xfId="715" xr:uid="{00000000-0005-0000-0000-000087010000}"/>
    <cellStyle name="Comma 12" xfId="389" xr:uid="{00000000-0005-0000-0000-000088010000}"/>
    <cellStyle name="Comma 13" xfId="390" xr:uid="{00000000-0005-0000-0000-000089010000}"/>
    <cellStyle name="Comma 14" xfId="391" xr:uid="{00000000-0005-0000-0000-00008A010000}"/>
    <cellStyle name="Comma 14 2" xfId="716" xr:uid="{00000000-0005-0000-0000-00008B010000}"/>
    <cellStyle name="Comma 15" xfId="392" xr:uid="{00000000-0005-0000-0000-00008C010000}"/>
    <cellStyle name="Comma 15 2" xfId="717" xr:uid="{00000000-0005-0000-0000-00008D010000}"/>
    <cellStyle name="Comma 16" xfId="393" xr:uid="{00000000-0005-0000-0000-00008E010000}"/>
    <cellStyle name="Comma 2" xfId="394" xr:uid="{00000000-0005-0000-0000-00008F010000}"/>
    <cellStyle name="Comma 2 14" xfId="743" xr:uid="{00000000-0005-0000-0000-000090010000}"/>
    <cellStyle name="Comma 2 2" xfId="395" xr:uid="{00000000-0005-0000-0000-000091010000}"/>
    <cellStyle name="Comma 2 2 2" xfId="719" xr:uid="{00000000-0005-0000-0000-000092010000}"/>
    <cellStyle name="Comma 2 3" xfId="718" xr:uid="{00000000-0005-0000-0000-000093010000}"/>
    <cellStyle name="Comma 3" xfId="396" xr:uid="{00000000-0005-0000-0000-000094010000}"/>
    <cellStyle name="Comma 3 2" xfId="397" xr:uid="{00000000-0005-0000-0000-000095010000}"/>
    <cellStyle name="Comma 3 2 2" xfId="721" xr:uid="{00000000-0005-0000-0000-000096010000}"/>
    <cellStyle name="Comma 3 3" xfId="720" xr:uid="{00000000-0005-0000-0000-000097010000}"/>
    <cellStyle name="Comma 4" xfId="398" xr:uid="{00000000-0005-0000-0000-000098010000}"/>
    <cellStyle name="Comma 4 2" xfId="399" xr:uid="{00000000-0005-0000-0000-000099010000}"/>
    <cellStyle name="Comma 4 3" xfId="722" xr:uid="{00000000-0005-0000-0000-00009A010000}"/>
    <cellStyle name="Comma 5" xfId="400" xr:uid="{00000000-0005-0000-0000-00009B010000}"/>
    <cellStyle name="Comma 6" xfId="401" xr:uid="{00000000-0005-0000-0000-00009C010000}"/>
    <cellStyle name="Comma 6 2" xfId="723" xr:uid="{00000000-0005-0000-0000-00009D010000}"/>
    <cellStyle name="Comma 7" xfId="402" xr:uid="{00000000-0005-0000-0000-00009E010000}"/>
    <cellStyle name="Comma 7 2" xfId="724" xr:uid="{00000000-0005-0000-0000-00009F010000}"/>
    <cellStyle name="Comma 8" xfId="403" xr:uid="{00000000-0005-0000-0000-0000A0010000}"/>
    <cellStyle name="Comma 8 2" xfId="725" xr:uid="{00000000-0005-0000-0000-0000A1010000}"/>
    <cellStyle name="Comma 9" xfId="404" xr:uid="{00000000-0005-0000-0000-0000A2010000}"/>
    <cellStyle name="Comma 9 2" xfId="726" xr:uid="{00000000-0005-0000-0000-0000A3010000}"/>
    <cellStyle name="Copied" xfId="405" xr:uid="{00000000-0005-0000-0000-0000A4010000}"/>
    <cellStyle name="CPdollnum" xfId="406" xr:uid="{00000000-0005-0000-0000-0000A5010000}"/>
    <cellStyle name="CPgennum" xfId="407" xr:uid="{00000000-0005-0000-0000-0000A6010000}"/>
    <cellStyle name="CPgennum 2" xfId="727" xr:uid="{00000000-0005-0000-0000-0000A7010000}"/>
    <cellStyle name="cpoilnum" xfId="408" xr:uid="{00000000-0005-0000-0000-0000A8010000}"/>
    <cellStyle name="CPPerCent" xfId="409" xr:uid="{00000000-0005-0000-0000-0000A9010000}"/>
    <cellStyle name="CPpershare" xfId="410" xr:uid="{00000000-0005-0000-0000-0000AA010000}"/>
    <cellStyle name="CPpersharenodoll" xfId="411" xr:uid="{00000000-0005-0000-0000-0000AB010000}"/>
    <cellStyle name="CPpersharenodoll 2" xfId="728" xr:uid="{00000000-0005-0000-0000-0000AC010000}"/>
    <cellStyle name="Credit" xfId="412" xr:uid="{00000000-0005-0000-0000-0000AD010000}"/>
    <cellStyle name="Credit subtotal" xfId="413" xr:uid="{00000000-0005-0000-0000-0000AE010000}"/>
    <cellStyle name="Credit subtotal 2" xfId="712" xr:uid="{00000000-0005-0000-0000-0000AF010000}"/>
    <cellStyle name="Credit Total" xfId="414" xr:uid="{00000000-0005-0000-0000-0000B0010000}"/>
    <cellStyle name="Currency [0]b" xfId="415" xr:uid="{00000000-0005-0000-0000-0000B1010000}"/>
    <cellStyle name="currency(2)" xfId="416" xr:uid="{00000000-0005-0000-0000-0000B2010000}"/>
    <cellStyle name="currentperiod" xfId="417" xr:uid="{00000000-0005-0000-0000-0000B3010000}"/>
    <cellStyle name="currentperiod 2" xfId="711" xr:uid="{00000000-0005-0000-0000-0000B4010000}"/>
    <cellStyle name="currentperiod 3" xfId="732" xr:uid="{00000000-0005-0000-0000-0000B5010000}"/>
    <cellStyle name="date" xfId="418" xr:uid="{00000000-0005-0000-0000-0000B6010000}"/>
    <cellStyle name="Debit" xfId="419" xr:uid="{00000000-0005-0000-0000-0000B7010000}"/>
    <cellStyle name="Debit subtotal" xfId="420" xr:uid="{00000000-0005-0000-0000-0000B8010000}"/>
    <cellStyle name="Debit subtotal 2" xfId="710" xr:uid="{00000000-0005-0000-0000-0000B9010000}"/>
    <cellStyle name="Debit Total" xfId="421" xr:uid="{00000000-0005-0000-0000-0000BA010000}"/>
    <cellStyle name="Debit_T9. Sale Details" xfId="422" xr:uid="{00000000-0005-0000-0000-0000BB010000}"/>
    <cellStyle name="Dezimal [0]_NEGS" xfId="423" xr:uid="{00000000-0005-0000-0000-0000BC010000}"/>
    <cellStyle name="Dezimal_NEGS" xfId="424" xr:uid="{00000000-0005-0000-0000-0000BD010000}"/>
    <cellStyle name="dollars" xfId="425" xr:uid="{00000000-0005-0000-0000-0000BE010000}"/>
    <cellStyle name="Dziesiętny_Arkusz2" xfId="426" xr:uid="{00000000-0005-0000-0000-0000BF010000}"/>
    <cellStyle name="Entered" xfId="427" xr:uid="{00000000-0005-0000-0000-0000C0010000}"/>
    <cellStyle name="Euro" xfId="428" xr:uid="{00000000-0005-0000-0000-0000C1010000}"/>
    <cellStyle name="footnote" xfId="429" xr:uid="{00000000-0005-0000-0000-0000C2010000}"/>
    <cellStyle name="footnote 2" xfId="729" xr:uid="{00000000-0005-0000-0000-0000C3010000}"/>
    <cellStyle name="FSTitle" xfId="430" xr:uid="{00000000-0005-0000-0000-0000C4010000}"/>
    <cellStyle name="Gen2dec" xfId="431" xr:uid="{00000000-0005-0000-0000-0000C5010000}"/>
    <cellStyle name="Gen2dec 2" xfId="730" xr:uid="{00000000-0005-0000-0000-0000C6010000}"/>
    <cellStyle name="gennumbers" xfId="432" xr:uid="{00000000-0005-0000-0000-0000C7010000}"/>
    <cellStyle name="gennumbers 2" xfId="731" xr:uid="{00000000-0005-0000-0000-0000C8010000}"/>
    <cellStyle name="gennumdollar" xfId="433" xr:uid="{00000000-0005-0000-0000-0000C9010000}"/>
    <cellStyle name="Grey" xfId="434" xr:uid="{00000000-0005-0000-0000-0000CA010000}"/>
    <cellStyle name="Head 1" xfId="435" xr:uid="{00000000-0005-0000-0000-0000CB010000}"/>
    <cellStyle name="Header1" xfId="436" xr:uid="{00000000-0005-0000-0000-0000CC010000}"/>
    <cellStyle name="Header2" xfId="437" xr:uid="{00000000-0005-0000-0000-0000CD010000}"/>
    <cellStyle name="Header2 2" xfId="709" xr:uid="{00000000-0005-0000-0000-0000CE010000}"/>
    <cellStyle name="Header2 3" xfId="733" xr:uid="{00000000-0005-0000-0000-0000CF010000}"/>
    <cellStyle name="Heading" xfId="438" xr:uid="{00000000-0005-0000-0000-0000D0010000}"/>
    <cellStyle name="HEADINGS" xfId="439" xr:uid="{00000000-0005-0000-0000-0000D1010000}"/>
    <cellStyle name="HEADINGSTOP" xfId="440" xr:uid="{00000000-0005-0000-0000-0000D2010000}"/>
    <cellStyle name="Hyperlink 2" xfId="441" xr:uid="{00000000-0005-0000-0000-0000D3010000}"/>
    <cellStyle name="Input [yellow]" xfId="442" xr:uid="{00000000-0005-0000-0000-0000D4010000}"/>
    <cellStyle name="Input UBS" xfId="443" xr:uid="{00000000-0005-0000-0000-0000D5010000}"/>
    <cellStyle name="measure" xfId="444" xr:uid="{00000000-0005-0000-0000-0000D6010000}"/>
    <cellStyle name="Milliers [0]_Classeur1 Graphique 1" xfId="445" xr:uid="{00000000-0005-0000-0000-0000D7010000}"/>
    <cellStyle name="Milliers_Classeur1 Graphique 1" xfId="446" xr:uid="{00000000-0005-0000-0000-0000D8010000}"/>
    <cellStyle name="Monétaire [0]_ARCOCUR1" xfId="447" xr:uid="{00000000-0005-0000-0000-0000D9010000}"/>
    <cellStyle name="Monétaire_ARCOCUR1" xfId="448" xr:uid="{00000000-0005-0000-0000-0000DA010000}"/>
    <cellStyle name="Multiple" xfId="449" xr:uid="{00000000-0005-0000-0000-0000DB010000}"/>
    <cellStyle name="Normal - Style1" xfId="450" xr:uid="{00000000-0005-0000-0000-0000DC010000}"/>
    <cellStyle name="Normal 10" xfId="451" xr:uid="{00000000-0005-0000-0000-0000DD010000}"/>
    <cellStyle name="Normal 11" xfId="452" xr:uid="{00000000-0005-0000-0000-0000DE010000}"/>
    <cellStyle name="Normal 12" xfId="453" xr:uid="{00000000-0005-0000-0000-0000DF010000}"/>
    <cellStyle name="Normal 13" xfId="454" xr:uid="{00000000-0005-0000-0000-0000E0010000}"/>
    <cellStyle name="Normal 13 2" xfId="455" xr:uid="{00000000-0005-0000-0000-0000E1010000}"/>
    <cellStyle name="Normal 13 2 11" xfId="744" xr:uid="{00000000-0005-0000-0000-0000E2010000}"/>
    <cellStyle name="Normal 14" xfId="456" xr:uid="{00000000-0005-0000-0000-0000E3010000}"/>
    <cellStyle name="Normal 15" xfId="457" xr:uid="{00000000-0005-0000-0000-0000E4010000}"/>
    <cellStyle name="Normal 15 2" xfId="458" xr:uid="{00000000-0005-0000-0000-0000E5010000}"/>
    <cellStyle name="Normal 16" xfId="459" xr:uid="{00000000-0005-0000-0000-0000E6010000}"/>
    <cellStyle name="Normal 17" xfId="460" xr:uid="{00000000-0005-0000-0000-0000E7010000}"/>
    <cellStyle name="Normal 18" xfId="461" xr:uid="{00000000-0005-0000-0000-0000E8010000}"/>
    <cellStyle name="Normal 19" xfId="462" xr:uid="{00000000-0005-0000-0000-0000E9010000}"/>
    <cellStyle name="Normal 2" xfId="463" xr:uid="{00000000-0005-0000-0000-0000EA010000}"/>
    <cellStyle name="Normal 2 2" xfId="464" xr:uid="{00000000-0005-0000-0000-0000EB010000}"/>
    <cellStyle name="Normal 2 31" xfId="465" xr:uid="{00000000-0005-0000-0000-0000EC010000}"/>
    <cellStyle name="Normal 20" xfId="466" xr:uid="{00000000-0005-0000-0000-0000ED010000}"/>
    <cellStyle name="Normal 21" xfId="467" xr:uid="{00000000-0005-0000-0000-0000EE010000}"/>
    <cellStyle name="Normal 22" xfId="468" xr:uid="{00000000-0005-0000-0000-0000EF010000}"/>
    <cellStyle name="Normal 23" xfId="469" xr:uid="{00000000-0005-0000-0000-0000F0010000}"/>
    <cellStyle name="Normal 24" xfId="470" xr:uid="{00000000-0005-0000-0000-0000F1010000}"/>
    <cellStyle name="Normal 25" xfId="471" xr:uid="{00000000-0005-0000-0000-0000F2010000}"/>
    <cellStyle name="Normal 26" xfId="472" xr:uid="{00000000-0005-0000-0000-0000F3010000}"/>
    <cellStyle name="Normal 27" xfId="473" xr:uid="{00000000-0005-0000-0000-0000F4010000}"/>
    <cellStyle name="Normal 28" xfId="474" xr:uid="{00000000-0005-0000-0000-0000F5010000}"/>
    <cellStyle name="Normal 29" xfId="475" xr:uid="{00000000-0005-0000-0000-0000F6010000}"/>
    <cellStyle name="Normal 3" xfId="476" xr:uid="{00000000-0005-0000-0000-0000F7010000}"/>
    <cellStyle name="Normal 3 2" xfId="477" xr:uid="{00000000-0005-0000-0000-0000F8010000}"/>
    <cellStyle name="Normal 30" xfId="478" xr:uid="{00000000-0005-0000-0000-0000F9010000}"/>
    <cellStyle name="Normal 31" xfId="479" xr:uid="{00000000-0005-0000-0000-0000FA010000}"/>
    <cellStyle name="Normal 4" xfId="480" xr:uid="{00000000-0005-0000-0000-0000FB010000}"/>
    <cellStyle name="Normal 4 16" xfId="481" xr:uid="{00000000-0005-0000-0000-0000FC010000}"/>
    <cellStyle name="Normal 40" xfId="482" xr:uid="{00000000-0005-0000-0000-0000FD010000}"/>
    <cellStyle name="Normal 5" xfId="483" xr:uid="{00000000-0005-0000-0000-0000FE010000}"/>
    <cellStyle name="Normal 6" xfId="484" xr:uid="{00000000-0005-0000-0000-0000FF010000}"/>
    <cellStyle name="Normal 7" xfId="485" xr:uid="{00000000-0005-0000-0000-000000020000}"/>
    <cellStyle name="Normal 8" xfId="486" xr:uid="{00000000-0005-0000-0000-000001020000}"/>
    <cellStyle name="Normal 9" xfId="487" xr:uid="{00000000-0005-0000-0000-000002020000}"/>
    <cellStyle name="Normal1" xfId="488" xr:uid="{00000000-0005-0000-0000-000003020000}"/>
    <cellStyle name="Normalny_Arkusz1" xfId="489" xr:uid="{00000000-0005-0000-0000-000004020000}"/>
    <cellStyle name="oilnumbers" xfId="490" xr:uid="{00000000-0005-0000-0000-000005020000}"/>
    <cellStyle name="per.style" xfId="491" xr:uid="{00000000-0005-0000-0000-000006020000}"/>
    <cellStyle name="Percent (0)" xfId="492" xr:uid="{00000000-0005-0000-0000-000007020000}"/>
    <cellStyle name="Percent (0) 2" xfId="493" xr:uid="{00000000-0005-0000-0000-000008020000}"/>
    <cellStyle name="Percent (0)_Состояние по Фонду Скважин sep-dec'2009" xfId="494" xr:uid="{00000000-0005-0000-0000-000009020000}"/>
    <cellStyle name="Percent [2]" xfId="495" xr:uid="{00000000-0005-0000-0000-00000A020000}"/>
    <cellStyle name="Percent 10" xfId="496" xr:uid="{00000000-0005-0000-0000-00000B020000}"/>
    <cellStyle name="Percent 11" xfId="497" xr:uid="{00000000-0005-0000-0000-00000C020000}"/>
    <cellStyle name="Percent 12" xfId="498" xr:uid="{00000000-0005-0000-0000-00000D020000}"/>
    <cellStyle name="Percent 13" xfId="499" xr:uid="{00000000-0005-0000-0000-00000E020000}"/>
    <cellStyle name="Percent 14" xfId="500" xr:uid="{00000000-0005-0000-0000-00000F020000}"/>
    <cellStyle name="Percent 15" xfId="501" xr:uid="{00000000-0005-0000-0000-000010020000}"/>
    <cellStyle name="Percent 2" xfId="502" xr:uid="{00000000-0005-0000-0000-000011020000}"/>
    <cellStyle name="Percent 2 2" xfId="503" xr:uid="{00000000-0005-0000-0000-000012020000}"/>
    <cellStyle name="Percent 3" xfId="504" xr:uid="{00000000-0005-0000-0000-000013020000}"/>
    <cellStyle name="Percent 4" xfId="505" xr:uid="{00000000-0005-0000-0000-000014020000}"/>
    <cellStyle name="Percent 5" xfId="506" xr:uid="{00000000-0005-0000-0000-000015020000}"/>
    <cellStyle name="Percent 6" xfId="507" xr:uid="{00000000-0005-0000-0000-000016020000}"/>
    <cellStyle name="Percent 7" xfId="508" xr:uid="{00000000-0005-0000-0000-000017020000}"/>
    <cellStyle name="Percent 8" xfId="509" xr:uid="{00000000-0005-0000-0000-000018020000}"/>
    <cellStyle name="Percent 9" xfId="510" xr:uid="{00000000-0005-0000-0000-000019020000}"/>
    <cellStyle name="percentgen" xfId="511" xr:uid="{00000000-0005-0000-0000-00001A020000}"/>
    <cellStyle name="PerShare" xfId="512" xr:uid="{00000000-0005-0000-0000-00001B020000}"/>
    <cellStyle name="PerSharenodollar" xfId="513" xr:uid="{00000000-0005-0000-0000-00001C020000}"/>
    <cellStyle name="PerSharenodollar 2" xfId="734" xr:uid="{00000000-0005-0000-0000-00001D020000}"/>
    <cellStyle name="piw#" xfId="514" xr:uid="{00000000-0005-0000-0000-00001E020000}"/>
    <cellStyle name="piw%" xfId="515" xr:uid="{00000000-0005-0000-0000-00001F020000}"/>
    <cellStyle name="Price_Body" xfId="516" xr:uid="{00000000-0005-0000-0000-000020020000}"/>
    <cellStyle name="regstoresfromspecstores" xfId="517" xr:uid="{00000000-0005-0000-0000-000021020000}"/>
    <cellStyle name="RevList" xfId="518" xr:uid="{00000000-0005-0000-0000-000022020000}"/>
    <cellStyle name="SAPBEXaggData" xfId="519" xr:uid="{00000000-0005-0000-0000-000023020000}"/>
    <cellStyle name="SAPBEXaggData 2" xfId="708" xr:uid="{00000000-0005-0000-0000-000024020000}"/>
    <cellStyle name="SAPBEXaggDataEmph" xfId="520" xr:uid="{00000000-0005-0000-0000-000025020000}"/>
    <cellStyle name="SAPBEXaggDataEmph 2" xfId="707" xr:uid="{00000000-0005-0000-0000-000026020000}"/>
    <cellStyle name="SAPBEXaggItem" xfId="521" xr:uid="{00000000-0005-0000-0000-000027020000}"/>
    <cellStyle name="SAPBEXaggItem 2" xfId="706" xr:uid="{00000000-0005-0000-0000-000028020000}"/>
    <cellStyle name="SAPBEXaggItemX" xfId="522" xr:uid="{00000000-0005-0000-0000-000029020000}"/>
    <cellStyle name="SAPBEXaggItemX 2" xfId="705" xr:uid="{00000000-0005-0000-0000-00002A020000}"/>
    <cellStyle name="SAPBEXchaText" xfId="523" xr:uid="{00000000-0005-0000-0000-00002B020000}"/>
    <cellStyle name="SAPBEXexcBad7" xfId="524" xr:uid="{00000000-0005-0000-0000-00002C020000}"/>
    <cellStyle name="SAPBEXexcBad7 2" xfId="704" xr:uid="{00000000-0005-0000-0000-00002D020000}"/>
    <cellStyle name="SAPBEXexcBad8" xfId="525" xr:uid="{00000000-0005-0000-0000-00002E020000}"/>
    <cellStyle name="SAPBEXexcBad8 2" xfId="703" xr:uid="{00000000-0005-0000-0000-00002F020000}"/>
    <cellStyle name="SAPBEXexcBad9" xfId="526" xr:uid="{00000000-0005-0000-0000-000030020000}"/>
    <cellStyle name="SAPBEXexcBad9 2" xfId="702" xr:uid="{00000000-0005-0000-0000-000031020000}"/>
    <cellStyle name="SAPBEXexcCritical4" xfId="527" xr:uid="{00000000-0005-0000-0000-000032020000}"/>
    <cellStyle name="SAPBEXexcCritical4 2" xfId="701" xr:uid="{00000000-0005-0000-0000-000033020000}"/>
    <cellStyle name="SAPBEXexcCritical5" xfId="528" xr:uid="{00000000-0005-0000-0000-000034020000}"/>
    <cellStyle name="SAPBEXexcCritical5 2" xfId="700" xr:uid="{00000000-0005-0000-0000-000035020000}"/>
    <cellStyle name="SAPBEXexcCritical6" xfId="529" xr:uid="{00000000-0005-0000-0000-000036020000}"/>
    <cellStyle name="SAPBEXexcCritical6 2" xfId="699" xr:uid="{00000000-0005-0000-0000-000037020000}"/>
    <cellStyle name="SAPBEXexcGood1" xfId="530" xr:uid="{00000000-0005-0000-0000-000038020000}"/>
    <cellStyle name="SAPBEXexcGood1 2" xfId="698" xr:uid="{00000000-0005-0000-0000-000039020000}"/>
    <cellStyle name="SAPBEXexcGood2" xfId="531" xr:uid="{00000000-0005-0000-0000-00003A020000}"/>
    <cellStyle name="SAPBEXexcGood2 2" xfId="697" xr:uid="{00000000-0005-0000-0000-00003B020000}"/>
    <cellStyle name="SAPBEXexcGood3" xfId="532" xr:uid="{00000000-0005-0000-0000-00003C020000}"/>
    <cellStyle name="SAPBEXexcGood3 2" xfId="696" xr:uid="{00000000-0005-0000-0000-00003D020000}"/>
    <cellStyle name="SAPBEXfilterDrill" xfId="533" xr:uid="{00000000-0005-0000-0000-00003E020000}"/>
    <cellStyle name="SAPBEXfilterItem" xfId="534" xr:uid="{00000000-0005-0000-0000-00003F020000}"/>
    <cellStyle name="SAPBEXfilterText" xfId="535" xr:uid="{00000000-0005-0000-0000-000040020000}"/>
    <cellStyle name="SAPBEXformats" xfId="536" xr:uid="{00000000-0005-0000-0000-000041020000}"/>
    <cellStyle name="SAPBEXformats 2" xfId="695" xr:uid="{00000000-0005-0000-0000-000042020000}"/>
    <cellStyle name="SAPBEXheaderItem" xfId="537" xr:uid="{00000000-0005-0000-0000-000043020000}"/>
    <cellStyle name="SAPBEXheaderText" xfId="538" xr:uid="{00000000-0005-0000-0000-000044020000}"/>
    <cellStyle name="SAPBEXHLevel0" xfId="539" xr:uid="{00000000-0005-0000-0000-000045020000}"/>
    <cellStyle name="SAPBEXHLevel0 2" xfId="694" xr:uid="{00000000-0005-0000-0000-000046020000}"/>
    <cellStyle name="SAPBEXHLevel0X" xfId="540" xr:uid="{00000000-0005-0000-0000-000047020000}"/>
    <cellStyle name="SAPBEXHLevel0X 2" xfId="693" xr:uid="{00000000-0005-0000-0000-000048020000}"/>
    <cellStyle name="SAPBEXHLevel1" xfId="541" xr:uid="{00000000-0005-0000-0000-000049020000}"/>
    <cellStyle name="SAPBEXHLevel1 2" xfId="692" xr:uid="{00000000-0005-0000-0000-00004A020000}"/>
    <cellStyle name="SAPBEXHLevel1X" xfId="542" xr:uid="{00000000-0005-0000-0000-00004B020000}"/>
    <cellStyle name="SAPBEXHLevel1X 2" xfId="691" xr:uid="{00000000-0005-0000-0000-00004C020000}"/>
    <cellStyle name="SAPBEXHLevel2" xfId="543" xr:uid="{00000000-0005-0000-0000-00004D020000}"/>
    <cellStyle name="SAPBEXHLevel2 2" xfId="690" xr:uid="{00000000-0005-0000-0000-00004E020000}"/>
    <cellStyle name="SAPBEXHLevel2X" xfId="544" xr:uid="{00000000-0005-0000-0000-00004F020000}"/>
    <cellStyle name="SAPBEXHLevel2X 2" xfId="689" xr:uid="{00000000-0005-0000-0000-000050020000}"/>
    <cellStyle name="SAPBEXHLevel3" xfId="545" xr:uid="{00000000-0005-0000-0000-000051020000}"/>
    <cellStyle name="SAPBEXHLevel3 2" xfId="688" xr:uid="{00000000-0005-0000-0000-000052020000}"/>
    <cellStyle name="SAPBEXHLevel3X" xfId="546" xr:uid="{00000000-0005-0000-0000-000053020000}"/>
    <cellStyle name="SAPBEXHLevel3X 2" xfId="687" xr:uid="{00000000-0005-0000-0000-000054020000}"/>
    <cellStyle name="SAPBEXresData" xfId="547" xr:uid="{00000000-0005-0000-0000-000055020000}"/>
    <cellStyle name="SAPBEXresData 2" xfId="686" xr:uid="{00000000-0005-0000-0000-000056020000}"/>
    <cellStyle name="SAPBEXresDataEmph" xfId="548" xr:uid="{00000000-0005-0000-0000-000057020000}"/>
    <cellStyle name="SAPBEXresDataEmph 2" xfId="685" xr:uid="{00000000-0005-0000-0000-000058020000}"/>
    <cellStyle name="SAPBEXresItem" xfId="549" xr:uid="{00000000-0005-0000-0000-000059020000}"/>
    <cellStyle name="SAPBEXresItem 2" xfId="684" xr:uid="{00000000-0005-0000-0000-00005A020000}"/>
    <cellStyle name="SAPBEXresItemX" xfId="550" xr:uid="{00000000-0005-0000-0000-00005B020000}"/>
    <cellStyle name="SAPBEXresItemX 2" xfId="683" xr:uid="{00000000-0005-0000-0000-00005C020000}"/>
    <cellStyle name="SAPBEXstdData" xfId="551" xr:uid="{00000000-0005-0000-0000-00005D020000}"/>
    <cellStyle name="SAPBEXstdData 2" xfId="682" xr:uid="{00000000-0005-0000-0000-00005E020000}"/>
    <cellStyle name="SAPBEXstdDataEmph" xfId="552" xr:uid="{00000000-0005-0000-0000-00005F020000}"/>
    <cellStyle name="SAPBEXstdDataEmph 2" xfId="681" xr:uid="{00000000-0005-0000-0000-000060020000}"/>
    <cellStyle name="SAPBEXstdItem" xfId="553" xr:uid="{00000000-0005-0000-0000-000061020000}"/>
    <cellStyle name="SAPBEXstdItem 2" xfId="680" xr:uid="{00000000-0005-0000-0000-000062020000}"/>
    <cellStyle name="SAPBEXstdItemX" xfId="554" xr:uid="{00000000-0005-0000-0000-000063020000}"/>
    <cellStyle name="SAPBEXstdItemX 2" xfId="679" xr:uid="{00000000-0005-0000-0000-000064020000}"/>
    <cellStyle name="SAPBEXtitle" xfId="555" xr:uid="{00000000-0005-0000-0000-000065020000}"/>
    <cellStyle name="SAPBEXundefined" xfId="556" xr:uid="{00000000-0005-0000-0000-000066020000}"/>
    <cellStyle name="SAPBEXundefined 2" xfId="678" xr:uid="{00000000-0005-0000-0000-000067020000}"/>
    <cellStyle name="SHADEDSTORES" xfId="557" xr:uid="{00000000-0005-0000-0000-000068020000}"/>
    <cellStyle name="SHADEDSTORES 2" xfId="677" xr:uid="{00000000-0005-0000-0000-000069020000}"/>
    <cellStyle name="SHADEDSTORES 3" xfId="735" xr:uid="{00000000-0005-0000-0000-00006A020000}"/>
    <cellStyle name="specstores" xfId="558" xr:uid="{00000000-0005-0000-0000-00006B020000}"/>
    <cellStyle name="Standard_Budget revision 2000" xfId="559" xr:uid="{00000000-0005-0000-0000-00006C020000}"/>
    <cellStyle name="Style 1" xfId="560" xr:uid="{00000000-0005-0000-0000-00006D020000}"/>
    <cellStyle name="Style 1 2" xfId="561" xr:uid="{00000000-0005-0000-0000-00006E020000}"/>
    <cellStyle name="Style 1 3" xfId="562" xr:uid="{00000000-0005-0000-0000-00006F020000}"/>
    <cellStyle name="Subtotal" xfId="563" xr:uid="{00000000-0005-0000-0000-000070020000}"/>
    <cellStyle name="Tickmark" xfId="564" xr:uid="{00000000-0005-0000-0000-000071020000}"/>
    <cellStyle name="timeperiod" xfId="565" xr:uid="{00000000-0005-0000-0000-000072020000}"/>
    <cellStyle name="ulphu" xfId="566" xr:uid="{00000000-0005-0000-0000-000073020000}"/>
    <cellStyle name="ulphu 2" xfId="567" xr:uid="{00000000-0005-0000-0000-000074020000}"/>
    <cellStyle name="ulphu_01-456 Crude Oil Trucking Apr'08 v1 " xfId="568" xr:uid="{00000000-0005-0000-0000-000075020000}"/>
    <cellStyle name="urvey" xfId="569" xr:uid="{00000000-0005-0000-0000-000076020000}"/>
    <cellStyle name="Year" xfId="570" xr:uid="{00000000-0005-0000-0000-000077020000}"/>
    <cellStyle name="Year 2" xfId="676" xr:uid="{00000000-0005-0000-0000-000078020000}"/>
    <cellStyle name="Year 3" xfId="736" xr:uid="{00000000-0005-0000-0000-000079020000}"/>
    <cellStyle name="Акцент1" xfId="571" xr:uid="{00000000-0005-0000-0000-00007A020000}"/>
    <cellStyle name="Акцент1 2" xfId="572" xr:uid="{00000000-0005-0000-0000-00007B020000}"/>
    <cellStyle name="Акцент2" xfId="573" xr:uid="{00000000-0005-0000-0000-00007C020000}"/>
    <cellStyle name="Акцент2 2" xfId="574" xr:uid="{00000000-0005-0000-0000-00007D020000}"/>
    <cellStyle name="Акцент3" xfId="575" xr:uid="{00000000-0005-0000-0000-00007E020000}"/>
    <cellStyle name="Акцент3 2" xfId="576" xr:uid="{00000000-0005-0000-0000-00007F020000}"/>
    <cellStyle name="Акцент4" xfId="577" xr:uid="{00000000-0005-0000-0000-000080020000}"/>
    <cellStyle name="Акцент4 2" xfId="578" xr:uid="{00000000-0005-0000-0000-000081020000}"/>
    <cellStyle name="Акцент5" xfId="579" xr:uid="{00000000-0005-0000-0000-000082020000}"/>
    <cellStyle name="Акцент5 2" xfId="580" xr:uid="{00000000-0005-0000-0000-000083020000}"/>
    <cellStyle name="Акцент6" xfId="581" xr:uid="{00000000-0005-0000-0000-000084020000}"/>
    <cellStyle name="Акцент6 2" xfId="582" xr:uid="{00000000-0005-0000-0000-000085020000}"/>
    <cellStyle name="Беззащитный" xfId="583" xr:uid="{00000000-0005-0000-0000-000086020000}"/>
    <cellStyle name="Ввод " xfId="584" xr:uid="{00000000-0005-0000-0000-000087020000}"/>
    <cellStyle name="Ввод  2" xfId="585" xr:uid="{00000000-0005-0000-0000-000088020000}"/>
    <cellStyle name="Ввод  3" xfId="675" xr:uid="{00000000-0005-0000-0000-000089020000}"/>
    <cellStyle name="Вывод" xfId="586" xr:uid="{00000000-0005-0000-0000-00008A020000}"/>
    <cellStyle name="Вывод 2" xfId="587" xr:uid="{00000000-0005-0000-0000-00008B020000}"/>
    <cellStyle name="Вывод 3" xfId="674" xr:uid="{00000000-0005-0000-0000-00008C020000}"/>
    <cellStyle name="Вычисление" xfId="588" xr:uid="{00000000-0005-0000-0000-00008D020000}"/>
    <cellStyle name="Вычисление 2" xfId="589" xr:uid="{00000000-0005-0000-0000-00008E020000}"/>
    <cellStyle name="Вычисление 3" xfId="673" xr:uid="{00000000-0005-0000-0000-00008F020000}"/>
    <cellStyle name="Гиперссылка" xfId="590" xr:uid="{00000000-0005-0000-0000-000090020000}"/>
    <cellStyle name="Денежный 2" xfId="591" xr:uid="{00000000-0005-0000-0000-000091020000}"/>
    <cellStyle name="Заголовок 1" xfId="592" xr:uid="{00000000-0005-0000-0000-000092020000}"/>
    <cellStyle name="Заголовок 1 2" xfId="593" xr:uid="{00000000-0005-0000-0000-000093020000}"/>
    <cellStyle name="Заголовок 2" xfId="594" xr:uid="{00000000-0005-0000-0000-000094020000}"/>
    <cellStyle name="Заголовок 2 2" xfId="595" xr:uid="{00000000-0005-0000-0000-000095020000}"/>
    <cellStyle name="Заголовок 3" xfId="596" xr:uid="{00000000-0005-0000-0000-000096020000}"/>
    <cellStyle name="Заголовок 3 2" xfId="597" xr:uid="{00000000-0005-0000-0000-000097020000}"/>
    <cellStyle name="Заголовок 4" xfId="598" xr:uid="{00000000-0005-0000-0000-000098020000}"/>
    <cellStyle name="Заголовок 4 2" xfId="599" xr:uid="{00000000-0005-0000-0000-000099020000}"/>
    <cellStyle name="Защитный" xfId="600" xr:uid="{00000000-0005-0000-0000-00009A020000}"/>
    <cellStyle name="Итог" xfId="601" xr:uid="{00000000-0005-0000-0000-00009B020000}"/>
    <cellStyle name="Итог 2" xfId="602" xr:uid="{00000000-0005-0000-0000-00009C020000}"/>
    <cellStyle name="Итог 3" xfId="672" xr:uid="{00000000-0005-0000-0000-00009D020000}"/>
    <cellStyle name="КАНДАГАЧ тел3-33-96" xfId="603" xr:uid="{00000000-0005-0000-0000-00009E020000}"/>
    <cellStyle name="Контрольная ячейка" xfId="604" xr:uid="{00000000-0005-0000-0000-00009F020000}"/>
    <cellStyle name="Контрольная ячейка 2" xfId="605" xr:uid="{00000000-0005-0000-0000-0000A0020000}"/>
    <cellStyle name="Название" xfId="606" xr:uid="{00000000-0005-0000-0000-0000A1020000}"/>
    <cellStyle name="Нейтральный" xfId="607" xr:uid="{00000000-0005-0000-0000-0000A2020000}"/>
    <cellStyle name="Нейтральный 2" xfId="608" xr:uid="{00000000-0005-0000-0000-0000A3020000}"/>
    <cellStyle name="Обычный" xfId="0" builtinId="0"/>
    <cellStyle name="Обычный 10" xfId="609" xr:uid="{00000000-0005-0000-0000-0000A5020000}"/>
    <cellStyle name="Обычный 11" xfId="610" xr:uid="{00000000-0005-0000-0000-0000A6020000}"/>
    <cellStyle name="Обычный 12" xfId="611" xr:uid="{00000000-0005-0000-0000-0000A7020000}"/>
    <cellStyle name="Обычный 13 2" xfId="612" xr:uid="{00000000-0005-0000-0000-0000A8020000}"/>
    <cellStyle name="Обычный 2" xfId="613" xr:uid="{00000000-0005-0000-0000-0000A9020000}"/>
    <cellStyle name="Обычный 2 2" xfId="614" xr:uid="{00000000-0005-0000-0000-0000AA020000}"/>
    <cellStyle name="Обычный 2 3" xfId="615" xr:uid="{00000000-0005-0000-0000-0000AB020000}"/>
    <cellStyle name="Обычный 3" xfId="616" xr:uid="{00000000-0005-0000-0000-0000AC020000}"/>
    <cellStyle name="Обычный 3 2" xfId="617" xr:uid="{00000000-0005-0000-0000-0000AD020000}"/>
    <cellStyle name="Обычный 4" xfId="618" xr:uid="{00000000-0005-0000-0000-0000AE020000}"/>
    <cellStyle name="Обычный 4 2" xfId="619" xr:uid="{00000000-0005-0000-0000-0000AF020000}"/>
    <cellStyle name="Обычный 5" xfId="620" xr:uid="{00000000-0005-0000-0000-0000B0020000}"/>
    <cellStyle name="Обычный 5 2" xfId="621" xr:uid="{00000000-0005-0000-0000-0000B1020000}"/>
    <cellStyle name="Обычный 6" xfId="622" xr:uid="{00000000-0005-0000-0000-0000B2020000}"/>
    <cellStyle name="Обычный 7" xfId="623" xr:uid="{00000000-0005-0000-0000-0000B3020000}"/>
    <cellStyle name="Обычный 7 2" xfId="624" xr:uid="{00000000-0005-0000-0000-0000B4020000}"/>
    <cellStyle name="Обычный 8" xfId="625" xr:uid="{00000000-0005-0000-0000-0000B5020000}"/>
    <cellStyle name="Обычный 9" xfId="626" xr:uid="{00000000-0005-0000-0000-0000B6020000}"/>
    <cellStyle name="Открывавшаяся гиперссылка" xfId="627" xr:uid="{00000000-0005-0000-0000-0000B7020000}"/>
    <cellStyle name="Плохой" xfId="628" xr:uid="{00000000-0005-0000-0000-0000B8020000}"/>
    <cellStyle name="Плохой 2" xfId="629" xr:uid="{00000000-0005-0000-0000-0000B9020000}"/>
    <cellStyle name="Пояснение" xfId="630" xr:uid="{00000000-0005-0000-0000-0000BA020000}"/>
    <cellStyle name="Пояснение 2" xfId="631" xr:uid="{00000000-0005-0000-0000-0000BB020000}"/>
    <cellStyle name="Примечание" xfId="632" xr:uid="{00000000-0005-0000-0000-0000BC020000}"/>
    <cellStyle name="Примечание 2" xfId="633" xr:uid="{00000000-0005-0000-0000-0000BD020000}"/>
    <cellStyle name="Примечание 3" xfId="671" xr:uid="{00000000-0005-0000-0000-0000BE020000}"/>
    <cellStyle name="Процентный" xfId="745" builtinId="5"/>
    <cellStyle name="Процентный 2" xfId="634" xr:uid="{00000000-0005-0000-0000-0000C0020000}"/>
    <cellStyle name="Процентный 2 2" xfId="635" xr:uid="{00000000-0005-0000-0000-0000C1020000}"/>
    <cellStyle name="Процентный 3" xfId="636" xr:uid="{00000000-0005-0000-0000-0000C2020000}"/>
    <cellStyle name="Процентный 4" xfId="637" xr:uid="{00000000-0005-0000-0000-0000C3020000}"/>
    <cellStyle name="Процентный 5" xfId="638" xr:uid="{00000000-0005-0000-0000-0000C4020000}"/>
    <cellStyle name="Процентный 6" xfId="639" xr:uid="{00000000-0005-0000-0000-0000C5020000}"/>
    <cellStyle name="Процентный 7" xfId="640" xr:uid="{00000000-0005-0000-0000-0000C6020000}"/>
    <cellStyle name="Процентный 8" xfId="641" xr:uid="{00000000-0005-0000-0000-0000C7020000}"/>
    <cellStyle name="Процентный 9" xfId="642" xr:uid="{00000000-0005-0000-0000-0000C8020000}"/>
    <cellStyle name="Процентный 9 2" xfId="643" xr:uid="{00000000-0005-0000-0000-0000C9020000}"/>
    <cellStyle name="Связанная ячейка" xfId="644" xr:uid="{00000000-0005-0000-0000-0000CA020000}"/>
    <cellStyle name="Связанная ячейка 2" xfId="645" xr:uid="{00000000-0005-0000-0000-0000CB020000}"/>
    <cellStyle name="Стиль 1" xfId="646" xr:uid="{00000000-0005-0000-0000-0000CC020000}"/>
    <cellStyle name="Стиль 1 2" xfId="647" xr:uid="{00000000-0005-0000-0000-0000CD020000}"/>
    <cellStyle name="Стиль 1 3" xfId="648" xr:uid="{00000000-0005-0000-0000-0000CE020000}"/>
    <cellStyle name="Стиль_названий" xfId="649" xr:uid="{00000000-0005-0000-0000-0000CF020000}"/>
    <cellStyle name="Текст предупреждения" xfId="650" xr:uid="{00000000-0005-0000-0000-0000D0020000}"/>
    <cellStyle name="Текст предупреждения 2" xfId="651" xr:uid="{00000000-0005-0000-0000-0000D1020000}"/>
    <cellStyle name="Тысячи [0]_3Com" xfId="652" xr:uid="{00000000-0005-0000-0000-0000D2020000}"/>
    <cellStyle name="Тысячи_3Com" xfId="653" xr:uid="{00000000-0005-0000-0000-0000D3020000}"/>
    <cellStyle name="Финансовый" xfId="669" builtinId="3"/>
    <cellStyle name="Финансовый 10" xfId="654" xr:uid="{00000000-0005-0000-0000-0000D5020000}"/>
    <cellStyle name="Финансовый 10 2" xfId="737" xr:uid="{00000000-0005-0000-0000-0000D6020000}"/>
    <cellStyle name="Финансовый 2" xfId="655" xr:uid="{00000000-0005-0000-0000-0000D7020000}"/>
    <cellStyle name="Финансовый 2 2" xfId="656" xr:uid="{00000000-0005-0000-0000-0000D8020000}"/>
    <cellStyle name="Финансовый 2 2 2" xfId="738" xr:uid="{00000000-0005-0000-0000-0000D9020000}"/>
    <cellStyle name="Финансовый 3" xfId="657" xr:uid="{00000000-0005-0000-0000-0000DA020000}"/>
    <cellStyle name="Финансовый 3 2" xfId="658" xr:uid="{00000000-0005-0000-0000-0000DB020000}"/>
    <cellStyle name="Финансовый 3 2 2" xfId="740" xr:uid="{00000000-0005-0000-0000-0000DC020000}"/>
    <cellStyle name="Финансовый 3 3" xfId="739" xr:uid="{00000000-0005-0000-0000-0000DD020000}"/>
    <cellStyle name="Финансовый 4" xfId="659" xr:uid="{00000000-0005-0000-0000-0000DE020000}"/>
    <cellStyle name="Финансовый 4 2" xfId="741" xr:uid="{00000000-0005-0000-0000-0000DF020000}"/>
    <cellStyle name="Финансовый 5" xfId="660" xr:uid="{00000000-0005-0000-0000-0000E0020000}"/>
    <cellStyle name="Финансовый 6" xfId="661" xr:uid="{00000000-0005-0000-0000-0000E1020000}"/>
    <cellStyle name="Финансовый 7" xfId="662" xr:uid="{00000000-0005-0000-0000-0000E2020000}"/>
    <cellStyle name="Финансовый 8" xfId="663" xr:uid="{00000000-0005-0000-0000-0000E3020000}"/>
    <cellStyle name="Финансовый 9" xfId="664" xr:uid="{00000000-0005-0000-0000-0000E4020000}"/>
    <cellStyle name="Финансовый 9 2" xfId="742" xr:uid="{00000000-0005-0000-0000-0000E5020000}"/>
    <cellStyle name="Хороший" xfId="665" xr:uid="{00000000-0005-0000-0000-0000E6020000}"/>
    <cellStyle name="Хороший 2" xfId="666" xr:uid="{00000000-0005-0000-0000-0000E7020000}"/>
    <cellStyle name="Џђћ–…ќ’ќ›‰" xfId="667" xr:uid="{00000000-0005-0000-0000-0000E8020000}"/>
    <cellStyle name="常规_Sheet1" xfId="668" xr:uid="{00000000-0005-0000-0000-0000E9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20"/>
  <sheetViews>
    <sheetView showGridLines="0" tabSelected="1" zoomScaleNormal="100" workbookViewId="0"/>
  </sheetViews>
  <sheetFormatPr defaultColWidth="8.7109375" defaultRowHeight="12.75"/>
  <cols>
    <col min="1" max="1" width="7" style="2" customWidth="1"/>
    <col min="2" max="2" width="8.5703125" style="2" customWidth="1"/>
    <col min="3" max="16384" width="8.7109375" style="2"/>
  </cols>
  <sheetData>
    <row r="2" spans="2:3">
      <c r="B2" s="1"/>
    </row>
    <row r="5" spans="2:3" ht="26.25">
      <c r="B5" s="3" t="s">
        <v>0</v>
      </c>
    </row>
    <row r="7" spans="2:3" ht="18">
      <c r="B7" s="6" t="s">
        <v>1</v>
      </c>
      <c r="C7" s="4"/>
    </row>
    <row r="8" spans="2:3" ht="15">
      <c r="B8" s="7" t="s">
        <v>428</v>
      </c>
      <c r="C8" s="4"/>
    </row>
    <row r="9" spans="2:3" ht="15">
      <c r="B9" s="8"/>
      <c r="C9" s="4"/>
    </row>
    <row r="10" spans="2:3" ht="15">
      <c r="B10" s="8"/>
      <c r="C10" s="4"/>
    </row>
    <row r="11" spans="2:3" ht="15">
      <c r="B11" s="8"/>
      <c r="C11" s="4"/>
    </row>
    <row r="12" spans="2:3" ht="15">
      <c r="B12" s="8"/>
      <c r="C12" s="4"/>
    </row>
    <row r="13" spans="2:3" ht="15">
      <c r="B13" s="8"/>
      <c r="C13" s="4"/>
    </row>
    <row r="14" spans="2:3" ht="15">
      <c r="B14" s="8"/>
      <c r="C14" s="4"/>
    </row>
    <row r="15" spans="2:3" ht="15">
      <c r="B15" s="8"/>
      <c r="C15" s="4"/>
    </row>
    <row r="16" spans="2:3" ht="15">
      <c r="B16" s="8"/>
      <c r="C16" s="4"/>
    </row>
    <row r="17" spans="2:3" ht="15">
      <c r="B17" s="108" t="s">
        <v>443</v>
      </c>
      <c r="C17" s="4"/>
    </row>
    <row r="18" spans="2:3">
      <c r="B18" s="5"/>
      <c r="C18" s="4"/>
    </row>
    <row r="19" spans="2:3">
      <c r="B19" s="5"/>
      <c r="C19" s="4"/>
    </row>
    <row r="20" spans="2:3">
      <c r="B20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1559-E880-4053-9348-5C874055C838}">
  <sheetPr>
    <pageSetUpPr fitToPage="1"/>
  </sheetPr>
  <dimension ref="B1:AV42"/>
  <sheetViews>
    <sheetView showGridLines="0" zoomScaleNormal="100" workbookViewId="0"/>
  </sheetViews>
  <sheetFormatPr defaultColWidth="8.7109375" defaultRowHeight="12.75" outlineLevelCol="1"/>
  <cols>
    <col min="1" max="1" width="4.42578125" style="150" customWidth="1"/>
    <col min="2" max="2" width="45.28515625" style="150" customWidth="1"/>
    <col min="3" max="3" width="16.5703125" style="161" customWidth="1"/>
    <col min="4" max="7" width="8.28515625" style="150" hidden="1" customWidth="1" outlineLevel="1"/>
    <col min="8" max="8" width="10" style="57" bestFit="1" customWidth="1" collapsed="1"/>
    <col min="9" max="12" width="8.28515625" style="150" hidden="1" customWidth="1" outlineLevel="1"/>
    <col min="13" max="13" width="10" style="57" bestFit="1" customWidth="1" collapsed="1"/>
    <col min="14" max="17" width="8.28515625" style="150" hidden="1" customWidth="1" outlineLevel="1"/>
    <col min="18" max="18" width="10" style="57" bestFit="1" customWidth="1" collapsed="1"/>
    <col min="19" max="22" width="8.7109375" style="150" hidden="1" customWidth="1" outlineLevel="1"/>
    <col min="23" max="23" width="10" style="57" bestFit="1" customWidth="1" collapsed="1"/>
    <col min="24" max="27" width="8.7109375" style="150" hidden="1" customWidth="1" outlineLevel="1"/>
    <col min="28" max="28" width="9.7109375" style="150" bestFit="1" customWidth="1" collapsed="1"/>
    <col min="29" max="29" width="8.7109375" style="150" hidden="1" customWidth="1" outlineLevel="1"/>
    <col min="30" max="30" width="0" style="150" hidden="1" customWidth="1" outlineLevel="1"/>
    <col min="31" max="32" width="8.7109375" style="150" hidden="1" customWidth="1" outlineLevel="1"/>
    <col min="33" max="33" width="9.7109375" style="150" bestFit="1" customWidth="1" collapsed="1"/>
    <col min="34" max="34" width="0" style="150" hidden="1" customWidth="1" outlineLevel="1"/>
    <col min="35" max="35" width="10.7109375" style="150" hidden="1" customWidth="1" outlineLevel="1"/>
    <col min="36" max="36" width="10.85546875" style="150" hidden="1" customWidth="1" outlineLevel="1"/>
    <col min="37" max="37" width="9.85546875" style="150" hidden="1" customWidth="1" outlineLevel="1"/>
    <col min="38" max="38" width="9.140625" style="150" bestFit="1" customWidth="1" collapsed="1"/>
    <col min="39" max="39" width="9.85546875" style="150" hidden="1" customWidth="1" outlineLevel="1"/>
    <col min="40" max="40" width="8.7109375" style="150" hidden="1" customWidth="1" outlineLevel="1"/>
    <col min="41" max="41" width="9.85546875" style="150" hidden="1" customWidth="1" outlineLevel="1"/>
    <col min="42" max="42" width="8.7109375" style="150" hidden="1" customWidth="1" outlineLevel="1"/>
    <col min="43" max="43" width="9.140625" style="150" bestFit="1" customWidth="1" collapsed="1"/>
    <col min="44" max="44" width="9.85546875" style="150" bestFit="1" customWidth="1" outlineLevel="1"/>
    <col min="45" max="47" width="8.7109375" style="150" outlineLevel="1"/>
    <col min="48" max="48" width="9.7109375" style="150" customWidth="1"/>
    <col min="49" max="16384" width="8.7109375" style="150"/>
  </cols>
  <sheetData>
    <row r="1" spans="2:48">
      <c r="B1" s="14"/>
      <c r="C1" s="244"/>
      <c r="D1" s="160" t="s">
        <v>145</v>
      </c>
      <c r="E1" s="160" t="s">
        <v>146</v>
      </c>
      <c r="F1" s="160" t="s">
        <v>147</v>
      </c>
      <c r="G1" s="160" t="s">
        <v>148</v>
      </c>
      <c r="H1" s="52">
        <v>2015</v>
      </c>
      <c r="I1" s="160" t="s">
        <v>149</v>
      </c>
      <c r="J1" s="160" t="s">
        <v>150</v>
      </c>
      <c r="K1" s="160" t="s">
        <v>151</v>
      </c>
      <c r="L1" s="160" t="s">
        <v>152</v>
      </c>
      <c r="M1" s="52">
        <v>2016</v>
      </c>
      <c r="N1" s="160" t="s">
        <v>153</v>
      </c>
      <c r="O1" s="160" t="s">
        <v>154</v>
      </c>
      <c r="P1" s="160" t="s">
        <v>155</v>
      </c>
      <c r="Q1" s="160" t="s">
        <v>156</v>
      </c>
      <c r="R1" s="52">
        <v>2017</v>
      </c>
      <c r="S1" s="160" t="s">
        <v>157</v>
      </c>
      <c r="T1" s="160" t="s">
        <v>164</v>
      </c>
      <c r="U1" s="160" t="s">
        <v>165</v>
      </c>
      <c r="V1" s="160" t="s">
        <v>168</v>
      </c>
      <c r="W1" s="52">
        <v>2018</v>
      </c>
      <c r="X1" s="160" t="s">
        <v>169</v>
      </c>
      <c r="Y1" s="160" t="s">
        <v>177</v>
      </c>
      <c r="Z1" s="160" t="s">
        <v>189</v>
      </c>
      <c r="AA1" s="160" t="s">
        <v>201</v>
      </c>
      <c r="AB1" s="52">
        <v>2019</v>
      </c>
      <c r="AC1" s="160" t="s">
        <v>262</v>
      </c>
      <c r="AD1" s="160" t="s">
        <v>287</v>
      </c>
      <c r="AE1" s="160" t="s">
        <v>293</v>
      </c>
      <c r="AF1" s="160" t="s">
        <v>301</v>
      </c>
      <c r="AG1" s="52">
        <v>2020</v>
      </c>
      <c r="AH1" s="160" t="s">
        <v>312</v>
      </c>
      <c r="AI1" s="160" t="s">
        <v>315</v>
      </c>
      <c r="AJ1" s="160" t="s">
        <v>321</v>
      </c>
      <c r="AK1" s="160" t="s">
        <v>324</v>
      </c>
      <c r="AL1" s="52">
        <v>2021</v>
      </c>
      <c r="AM1" s="160" t="s">
        <v>327</v>
      </c>
      <c r="AN1" s="160" t="s">
        <v>331</v>
      </c>
      <c r="AO1" s="160" t="s">
        <v>335</v>
      </c>
      <c r="AP1" s="160" t="s">
        <v>351</v>
      </c>
      <c r="AQ1" s="120">
        <v>2022</v>
      </c>
      <c r="AR1" s="160" t="s">
        <v>352</v>
      </c>
      <c r="AS1" s="160" t="s">
        <v>415</v>
      </c>
      <c r="AT1" s="160" t="s">
        <v>423</v>
      </c>
      <c r="AU1" s="160" t="s">
        <v>433</v>
      </c>
      <c r="AV1" s="52">
        <v>2023</v>
      </c>
    </row>
    <row r="2" spans="2:48">
      <c r="B2" s="145" t="s">
        <v>38</v>
      </c>
      <c r="C2" s="161" t="s">
        <v>178</v>
      </c>
      <c r="D2" s="158">
        <v>53.93634920634922</v>
      </c>
      <c r="E2" s="171">
        <v>61.875</v>
      </c>
      <c r="F2" s="171">
        <v>50.434999999999995</v>
      </c>
      <c r="G2" s="171">
        <v>43.764296875000021</v>
      </c>
      <c r="H2" s="245">
        <v>52.37003937007875</v>
      </c>
      <c r="I2" s="171">
        <v>33.939193548387088</v>
      </c>
      <c r="J2" s="171">
        <v>45.5886507936508</v>
      </c>
      <c r="K2" s="171">
        <v>45.858923076923098</v>
      </c>
      <c r="L2" s="171">
        <v>49.326984126984122</v>
      </c>
      <c r="M2" s="245">
        <v>43.734169960474318</v>
      </c>
      <c r="N2" s="171">
        <v>53.692187500000017</v>
      </c>
      <c r="O2" s="171">
        <v>49.641393442622963</v>
      </c>
      <c r="P2" s="171">
        <v>52.077187499999994</v>
      </c>
      <c r="Q2" s="171">
        <v>61.256825396825377</v>
      </c>
      <c r="R2" s="245">
        <v>54.192638888888901</v>
      </c>
      <c r="S2" s="171">
        <v>66.819841269841262</v>
      </c>
      <c r="T2" s="171">
        <v>74.393306451612901</v>
      </c>
      <c r="U2" s="171">
        <v>75.162343750000005</v>
      </c>
      <c r="V2" s="171">
        <v>68.87</v>
      </c>
      <c r="W2" s="245">
        <v>71.31</v>
      </c>
      <c r="X2" s="171">
        <v>63.13</v>
      </c>
      <c r="Y2" s="76">
        <v>68.861229508196715</v>
      </c>
      <c r="Z2" s="246">
        <v>62</v>
      </c>
      <c r="AA2" s="76">
        <v>63.084531249999984</v>
      </c>
      <c r="AB2" s="147">
        <v>64.209999999999994</v>
      </c>
      <c r="AC2" s="145">
        <v>50.7</v>
      </c>
      <c r="AD2" s="158">
        <v>29.556229508196722</v>
      </c>
      <c r="AE2" s="158">
        <v>42.944923076923082</v>
      </c>
      <c r="AF2" s="158">
        <v>44.162812500000008</v>
      </c>
      <c r="AG2" s="55">
        <v>41.838346456692925</v>
      </c>
      <c r="AH2" s="158">
        <v>61.122301587301592</v>
      </c>
      <c r="AI2" s="158">
        <v>68.967459016393434</v>
      </c>
      <c r="AJ2" s="158">
        <v>67.915687830687858</v>
      </c>
      <c r="AK2" s="145">
        <v>70.91</v>
      </c>
      <c r="AL2" s="145">
        <v>70.91</v>
      </c>
      <c r="AM2" s="158">
        <v>102.23</v>
      </c>
      <c r="AN2" s="145">
        <v>113.93</v>
      </c>
      <c r="AO2" s="150">
        <v>105.51</v>
      </c>
      <c r="AP2" s="158">
        <v>88.87</v>
      </c>
      <c r="AQ2" s="158">
        <v>101.31667999999998</v>
      </c>
      <c r="AR2" s="158">
        <v>81.170468750000026</v>
      </c>
      <c r="AS2" s="158">
        <v>79.66</v>
      </c>
      <c r="AT2" s="158">
        <v>86.75</v>
      </c>
      <c r="AU2" s="158">
        <v>84.337301587301582</v>
      </c>
      <c r="AV2" s="55">
        <v>82.642290836653416</v>
      </c>
    </row>
    <row r="3" spans="2:48">
      <c r="B3" s="148" t="s">
        <v>166</v>
      </c>
      <c r="C3" s="161" t="s">
        <v>179</v>
      </c>
      <c r="D3" s="158">
        <v>184.57788888888882</v>
      </c>
      <c r="E3" s="158">
        <v>185.86153846153843</v>
      </c>
      <c r="F3" s="158">
        <v>216.91630434782604</v>
      </c>
      <c r="G3" s="158">
        <v>300.43565217391313</v>
      </c>
      <c r="H3" s="55">
        <v>222.25147945205487</v>
      </c>
      <c r="I3" s="158">
        <v>355.11813186813185</v>
      </c>
      <c r="J3" s="158">
        <v>335.57999999999993</v>
      </c>
      <c r="K3" s="158">
        <v>341.33826086956515</v>
      </c>
      <c r="L3" s="158">
        <v>335.07271739130442</v>
      </c>
      <c r="M3" s="55">
        <v>341.75775956284201</v>
      </c>
      <c r="N3" s="158">
        <v>322.5292222222223</v>
      </c>
      <c r="O3" s="158">
        <v>315.00670329670334</v>
      </c>
      <c r="P3" s="158">
        <v>332.17956521739148</v>
      </c>
      <c r="Q3" s="158">
        <v>334.4015217391306</v>
      </c>
      <c r="R3" s="55">
        <v>326.07863013698676</v>
      </c>
      <c r="S3" s="158">
        <v>323.30644444444448</v>
      </c>
      <c r="T3" s="158">
        <v>329.62934065934064</v>
      </c>
      <c r="U3" s="158">
        <v>355.89945652173907</v>
      </c>
      <c r="V3" s="158">
        <v>369.83</v>
      </c>
      <c r="W3" s="55">
        <v>344.71</v>
      </c>
      <c r="X3" s="158">
        <v>378.04</v>
      </c>
      <c r="Y3" s="172">
        <v>379.14</v>
      </c>
      <c r="Z3" s="172">
        <v>385.77</v>
      </c>
      <c r="AA3" s="172">
        <v>386.85849462365593</v>
      </c>
      <c r="AB3" s="109">
        <v>382.86536986301365</v>
      </c>
      <c r="AC3" s="172">
        <v>391.72</v>
      </c>
      <c r="AD3" s="172">
        <v>417.69131868131882</v>
      </c>
      <c r="AE3" s="172">
        <v>418.19054347826108</v>
      </c>
      <c r="AF3" s="172">
        <v>426.05826086956529</v>
      </c>
      <c r="AG3" s="109">
        <v>413.46338797814178</v>
      </c>
      <c r="AH3" s="172">
        <v>419.93822222222207</v>
      </c>
      <c r="AI3" s="172">
        <v>428.44560439560468</v>
      </c>
      <c r="AJ3" s="172">
        <v>424.70391941391995</v>
      </c>
      <c r="AK3" s="145">
        <v>426.06</v>
      </c>
      <c r="AL3" s="145">
        <v>426.06</v>
      </c>
      <c r="AM3" s="172">
        <v>457.41</v>
      </c>
      <c r="AN3" s="145">
        <v>442.8</v>
      </c>
      <c r="AO3" s="158">
        <v>458.60336996336929</v>
      </c>
      <c r="AP3" s="172">
        <v>467.84739130434792</v>
      </c>
      <c r="AQ3" s="158">
        <v>460.93336986301358</v>
      </c>
      <c r="AR3" s="172">
        <v>454.8183333333335</v>
      </c>
      <c r="AS3" s="224">
        <v>448.82</v>
      </c>
      <c r="AT3" s="224">
        <v>455.27</v>
      </c>
      <c r="AU3" s="158">
        <v>465.93182795698937</v>
      </c>
      <c r="AV3" s="55">
        <v>456.21369863013626</v>
      </c>
    </row>
    <row r="4" spans="2:48">
      <c r="B4" s="17" t="s">
        <v>167</v>
      </c>
      <c r="C4" s="54" t="s">
        <v>179</v>
      </c>
      <c r="D4" s="159">
        <v>185.65</v>
      </c>
      <c r="E4" s="159">
        <v>186.2</v>
      </c>
      <c r="F4" s="159">
        <v>270.39999999999998</v>
      </c>
      <c r="G4" s="159">
        <v>339.47</v>
      </c>
      <c r="H4" s="56">
        <v>339.47</v>
      </c>
      <c r="I4" s="159">
        <v>343.06</v>
      </c>
      <c r="J4" s="159">
        <v>338.87</v>
      </c>
      <c r="K4" s="159">
        <v>334.93</v>
      </c>
      <c r="L4" s="159">
        <v>333.29</v>
      </c>
      <c r="M4" s="56">
        <v>333.29</v>
      </c>
      <c r="N4" s="159">
        <v>314.79000000000002</v>
      </c>
      <c r="O4" s="159">
        <v>321.45999999999998</v>
      </c>
      <c r="P4" s="159">
        <v>341.19</v>
      </c>
      <c r="Q4" s="159">
        <v>332.33</v>
      </c>
      <c r="R4" s="56">
        <v>332.33</v>
      </c>
      <c r="S4" s="159">
        <v>318.31</v>
      </c>
      <c r="T4" s="159">
        <v>341.08</v>
      </c>
      <c r="U4" s="159">
        <v>363.07</v>
      </c>
      <c r="V4" s="159">
        <v>384.2</v>
      </c>
      <c r="W4" s="56">
        <v>384.2</v>
      </c>
      <c r="X4" s="159">
        <v>380.04</v>
      </c>
      <c r="Y4" s="159">
        <v>380.53</v>
      </c>
      <c r="Z4" s="159">
        <v>387.63</v>
      </c>
      <c r="AA4" s="110">
        <v>382.59</v>
      </c>
      <c r="AB4" s="56">
        <v>382.59</v>
      </c>
      <c r="AC4" s="159">
        <v>447.67</v>
      </c>
      <c r="AD4" s="159">
        <v>403.93</v>
      </c>
      <c r="AE4" s="159">
        <v>431.82</v>
      </c>
      <c r="AF4" s="159">
        <v>420.91</v>
      </c>
      <c r="AG4" s="56">
        <v>420.91</v>
      </c>
      <c r="AH4" s="159">
        <v>424.89</v>
      </c>
      <c r="AI4" s="159">
        <v>427.89</v>
      </c>
      <c r="AJ4" s="159">
        <v>425.7</v>
      </c>
      <c r="AK4" s="159">
        <v>431.8</v>
      </c>
      <c r="AL4" s="159">
        <v>431.8</v>
      </c>
      <c r="AM4" s="159">
        <v>466.31</v>
      </c>
      <c r="AN4" s="159">
        <v>470.34</v>
      </c>
      <c r="AO4" s="159">
        <v>476.71</v>
      </c>
      <c r="AP4" s="159">
        <v>462.65</v>
      </c>
      <c r="AQ4" s="159">
        <v>462.65</v>
      </c>
      <c r="AR4" s="159">
        <v>451.71</v>
      </c>
      <c r="AS4" s="159">
        <v>452.51</v>
      </c>
      <c r="AT4" s="159">
        <v>474.47</v>
      </c>
      <c r="AU4" s="159">
        <v>454.56</v>
      </c>
      <c r="AV4" s="422">
        <v>454.56</v>
      </c>
    </row>
    <row r="5" spans="2:48">
      <c r="Y5" s="145"/>
    </row>
    <row r="6" spans="2:48">
      <c r="Y6" s="145"/>
    </row>
    <row r="7" spans="2:48" ht="18.75">
      <c r="B7" s="393" t="s">
        <v>404</v>
      </c>
      <c r="C7" s="394"/>
      <c r="D7" s="393"/>
      <c r="E7" s="393"/>
      <c r="F7" s="393"/>
      <c r="G7" s="393"/>
      <c r="Y7" s="145"/>
    </row>
    <row r="8" spans="2:48">
      <c r="Y8" s="145"/>
    </row>
    <row r="9" spans="2:48">
      <c r="R9" s="337"/>
      <c r="W9" s="337"/>
    </row>
    <row r="10" spans="2:48">
      <c r="B10" s="249" t="s">
        <v>405</v>
      </c>
      <c r="C10" s="250"/>
      <c r="D10" s="160" t="s">
        <v>145</v>
      </c>
      <c r="E10" s="160" t="s">
        <v>146</v>
      </c>
      <c r="F10" s="160" t="s">
        <v>147</v>
      </c>
      <c r="G10" s="160" t="s">
        <v>148</v>
      </c>
      <c r="H10" s="52">
        <v>2015</v>
      </c>
      <c r="I10" s="160" t="s">
        <v>149</v>
      </c>
      <c r="J10" s="160" t="s">
        <v>150</v>
      </c>
      <c r="K10" s="160" t="s">
        <v>151</v>
      </c>
      <c r="L10" s="160" t="s">
        <v>152</v>
      </c>
      <c r="M10" s="52">
        <v>2016</v>
      </c>
      <c r="N10" s="160" t="s">
        <v>153</v>
      </c>
      <c r="O10" s="160" t="s">
        <v>154</v>
      </c>
      <c r="P10" s="160" t="s">
        <v>155</v>
      </c>
      <c r="Q10" s="160" t="s">
        <v>156</v>
      </c>
      <c r="R10" s="52">
        <v>2017</v>
      </c>
      <c r="S10" s="160" t="s">
        <v>157</v>
      </c>
      <c r="T10" s="160" t="s">
        <v>164</v>
      </c>
      <c r="U10" s="160" t="s">
        <v>165</v>
      </c>
      <c r="V10" s="160" t="s">
        <v>168</v>
      </c>
      <c r="W10" s="52">
        <v>2018</v>
      </c>
      <c r="X10" s="160" t="s">
        <v>169</v>
      </c>
      <c r="Y10" s="160" t="s">
        <v>177</v>
      </c>
      <c r="Z10" s="160" t="s">
        <v>189</v>
      </c>
      <c r="AA10" s="160" t="s">
        <v>201</v>
      </c>
      <c r="AB10" s="52">
        <v>2019</v>
      </c>
      <c r="AC10" s="160" t="s">
        <v>262</v>
      </c>
      <c r="AD10" s="160" t="s">
        <v>287</v>
      </c>
      <c r="AE10" s="160" t="s">
        <v>293</v>
      </c>
      <c r="AF10" s="160" t="s">
        <v>301</v>
      </c>
      <c r="AG10" s="52">
        <v>2020</v>
      </c>
      <c r="AH10" s="160" t="s">
        <v>312</v>
      </c>
      <c r="AI10" s="160" t="s">
        <v>315</v>
      </c>
      <c r="AJ10" s="160" t="s">
        <v>321</v>
      </c>
      <c r="AK10" s="160" t="s">
        <v>324</v>
      </c>
      <c r="AL10" s="52">
        <v>2021</v>
      </c>
      <c r="AM10" s="160" t="s">
        <v>327</v>
      </c>
      <c r="AN10" s="160" t="s">
        <v>331</v>
      </c>
      <c r="AO10" s="160" t="s">
        <v>335</v>
      </c>
      <c r="AP10" s="160" t="s">
        <v>351</v>
      </c>
      <c r="AQ10" s="120">
        <v>2022</v>
      </c>
      <c r="AR10" s="160" t="s">
        <v>352</v>
      </c>
      <c r="AS10" s="160" t="s">
        <v>415</v>
      </c>
      <c r="AT10" s="160" t="s">
        <v>423</v>
      </c>
      <c r="AU10" s="160" t="s">
        <v>428</v>
      </c>
      <c r="AV10" s="120">
        <v>2023</v>
      </c>
    </row>
    <row r="11" spans="2:48">
      <c r="B11" s="395"/>
      <c r="C11" s="395"/>
      <c r="D11" s="395"/>
      <c r="E11" s="395"/>
      <c r="F11" s="395"/>
      <c r="G11" s="39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V11" s="25"/>
      <c r="W11" s="25"/>
    </row>
    <row r="12" spans="2:48">
      <c r="B12" s="396" t="s">
        <v>406</v>
      </c>
      <c r="C12" s="319" t="s">
        <v>356</v>
      </c>
      <c r="D12" s="397">
        <v>1107.329757</v>
      </c>
      <c r="E12" s="397">
        <v>1206.2491969999999</v>
      </c>
      <c r="F12" s="397">
        <v>1255.929979</v>
      </c>
      <c r="G12" s="397">
        <v>1298.2104529999999</v>
      </c>
      <c r="H12" s="398">
        <f>SUM(D12:G12)</f>
        <v>4867.7193859999998</v>
      </c>
      <c r="I12" s="399">
        <v>804.50099999999998</v>
      </c>
      <c r="J12" s="399">
        <v>1293.6363719999999</v>
      </c>
      <c r="K12" s="399">
        <v>1297.3345430000002</v>
      </c>
      <c r="L12" s="399">
        <v>1365.396</v>
      </c>
      <c r="M12" s="398">
        <f>SUM(I12:L12)</f>
        <v>4760.8679149999998</v>
      </c>
      <c r="N12" s="399">
        <v>1210.2657239999999</v>
      </c>
      <c r="O12" s="399">
        <v>1298.059</v>
      </c>
      <c r="P12" s="399">
        <v>899.8156140000001</v>
      </c>
      <c r="Q12" s="399">
        <v>1315.5060000000001</v>
      </c>
      <c r="R12" s="398">
        <f>SUM(N12:Q12)</f>
        <v>4723.6463380000005</v>
      </c>
      <c r="S12" s="399">
        <v>1276.5563570000002</v>
      </c>
      <c r="T12" s="399">
        <v>1327.7130070000001</v>
      </c>
      <c r="U12" s="399">
        <v>1339</v>
      </c>
      <c r="V12" s="399">
        <v>1324.4646359999997</v>
      </c>
      <c r="W12" s="398">
        <f>SUM(S12:V12)</f>
        <v>5267.7340000000004</v>
      </c>
      <c r="X12" s="399">
        <v>1262.6030000000001</v>
      </c>
      <c r="Y12" s="399">
        <v>1436.211</v>
      </c>
      <c r="Z12" s="399">
        <v>1216</v>
      </c>
      <c r="AA12" s="399">
        <v>1473</v>
      </c>
      <c r="AB12" s="398">
        <f>SUM(X12:AA12)</f>
        <v>5387.8140000000003</v>
      </c>
      <c r="AC12" s="399">
        <v>1384.1669999999999</v>
      </c>
      <c r="AD12" s="399">
        <v>1248.8330000000001</v>
      </c>
      <c r="AE12" s="399">
        <v>1046.4250000000002</v>
      </c>
      <c r="AF12" s="399">
        <v>1336.875</v>
      </c>
      <c r="AG12" s="398">
        <f>SUM(AC12:AF12)</f>
        <v>5016.3</v>
      </c>
      <c r="AH12" s="399">
        <v>1177.979957</v>
      </c>
      <c r="AI12" s="399">
        <v>1408.723043</v>
      </c>
      <c r="AJ12" s="399">
        <v>1420.0335190000001</v>
      </c>
      <c r="AK12" s="399">
        <v>1466.7455510000004</v>
      </c>
      <c r="AL12" s="398">
        <f>SUM(AH12:AK12)</f>
        <v>5473.48207</v>
      </c>
      <c r="AM12" s="399">
        <v>1315.296</v>
      </c>
      <c r="AN12" s="399">
        <v>1365.2323760000002</v>
      </c>
      <c r="AO12" s="399">
        <v>1486.0296239999996</v>
      </c>
      <c r="AP12" s="399">
        <v>1057.7715620000001</v>
      </c>
      <c r="AQ12" s="398">
        <f>SUM(AM12:AP12)</f>
        <v>5224.3295619999999</v>
      </c>
      <c r="AR12" s="399">
        <v>1409.5640000000001</v>
      </c>
      <c r="AS12" s="399">
        <v>1471.1604334622</v>
      </c>
      <c r="AT12" s="247">
        <v>1486.4392275378002</v>
      </c>
      <c r="AU12" s="247">
        <v>1108.299412999999</v>
      </c>
      <c r="AV12" s="398">
        <f>SUM(AR12:AU12)</f>
        <v>5475.4630739999993</v>
      </c>
    </row>
    <row r="13" spans="2:48">
      <c r="B13" s="396" t="s">
        <v>407</v>
      </c>
      <c r="C13" s="319" t="s">
        <v>356</v>
      </c>
      <c r="D13" s="397">
        <v>1159.92</v>
      </c>
      <c r="E13" s="397">
        <v>1273.9369999999999</v>
      </c>
      <c r="F13" s="397">
        <v>1206.9469999999999</v>
      </c>
      <c r="G13" s="397">
        <v>1169.6500000000001</v>
      </c>
      <c r="H13" s="398">
        <f>SUM(D13:G13)</f>
        <v>4810.4539999999997</v>
      </c>
      <c r="I13" s="399">
        <v>1001.355</v>
      </c>
      <c r="J13" s="399">
        <v>1340.877</v>
      </c>
      <c r="K13" s="399">
        <v>866.46400000000006</v>
      </c>
      <c r="L13" s="399">
        <v>1381.07</v>
      </c>
      <c r="M13" s="398">
        <f>SUM(I13:L13)</f>
        <v>4589.7659999999996</v>
      </c>
      <c r="N13" s="399">
        <v>1300.173</v>
      </c>
      <c r="O13" s="399">
        <v>1348.5029999999999</v>
      </c>
      <c r="P13" s="399">
        <v>1181.93</v>
      </c>
      <c r="Q13" s="399">
        <v>916.31700000000001</v>
      </c>
      <c r="R13" s="398">
        <f>SUM(N13:Q13)</f>
        <v>4746.9229999999998</v>
      </c>
      <c r="S13" s="399">
        <v>1313.675</v>
      </c>
      <c r="T13" s="399">
        <v>1471.8209999999999</v>
      </c>
      <c r="U13" s="399">
        <v>1126</v>
      </c>
      <c r="V13" s="399">
        <v>1428.7849999999999</v>
      </c>
      <c r="W13" s="398">
        <f>SUM(S13:V13)</f>
        <v>5340.2809999999999</v>
      </c>
      <c r="X13" s="399">
        <v>1380.8979999999999</v>
      </c>
      <c r="Y13" s="399">
        <v>1094.3</v>
      </c>
      <c r="Z13" s="399">
        <v>1456</v>
      </c>
      <c r="AA13" s="399">
        <v>1359</v>
      </c>
      <c r="AB13" s="398">
        <f>SUM(X13:AA13)</f>
        <v>5290.1980000000003</v>
      </c>
      <c r="AC13" s="399">
        <v>1320.8779999999999</v>
      </c>
      <c r="AD13" s="399">
        <v>734.92200000000025</v>
      </c>
      <c r="AE13" s="399">
        <v>1463.345</v>
      </c>
      <c r="AF13" s="399">
        <v>1484.4249999999993</v>
      </c>
      <c r="AG13" s="398">
        <f>SUM(AC13:AF13)</f>
        <v>5003.57</v>
      </c>
      <c r="AH13" s="399">
        <v>1396.973</v>
      </c>
      <c r="AI13" s="399">
        <v>1478.5950000000003</v>
      </c>
      <c r="AJ13" s="399">
        <v>1445.7640000000001</v>
      </c>
      <c r="AK13" s="399">
        <v>1085.2370000000001</v>
      </c>
      <c r="AL13" s="398">
        <f>SUM(AH13:AK13)</f>
        <v>5406.5690000000004</v>
      </c>
      <c r="AM13" s="399">
        <v>1400.143</v>
      </c>
      <c r="AN13" s="399">
        <v>1439.0810000000001</v>
      </c>
      <c r="AO13" s="399">
        <v>1130.4489999999996</v>
      </c>
      <c r="AP13" s="399">
        <v>1510.8209999999999</v>
      </c>
      <c r="AQ13" s="398">
        <f>SUM(AM13:AP13)</f>
        <v>5480.4939999999997</v>
      </c>
      <c r="AR13" s="399">
        <v>1465.6790000000001</v>
      </c>
      <c r="AS13" s="399">
        <v>1306.2089999999998</v>
      </c>
      <c r="AT13" s="247">
        <v>1201.2950000000001</v>
      </c>
      <c r="AU13" s="247">
        <v>1460.3270000000002</v>
      </c>
      <c r="AV13" s="398">
        <f t="shared" ref="AV13:AV22" si="0">SUM(AR13:AU13)</f>
        <v>5433.51</v>
      </c>
    </row>
    <row r="14" spans="2:48">
      <c r="B14" s="396" t="s">
        <v>408</v>
      </c>
      <c r="C14" s="319" t="s">
        <v>356</v>
      </c>
      <c r="D14" s="397">
        <v>430.63900000000001</v>
      </c>
      <c r="E14" s="397">
        <v>412.30650000000003</v>
      </c>
      <c r="F14" s="397">
        <v>727.00649999999996</v>
      </c>
      <c r="G14" s="397">
        <v>676.70399999999995</v>
      </c>
      <c r="H14" s="398">
        <f>SUM(D14:G14)</f>
        <v>2246.6559999999999</v>
      </c>
      <c r="I14" s="399">
        <v>506.86099999999999</v>
      </c>
      <c r="J14" s="399">
        <v>675.32299999999998</v>
      </c>
      <c r="K14" s="399">
        <v>662.23699999999997</v>
      </c>
      <c r="L14" s="399">
        <v>406.3125</v>
      </c>
      <c r="M14" s="398">
        <f>SUM(I14:L14)</f>
        <v>2250.7334999999998</v>
      </c>
      <c r="N14" s="399">
        <v>497.04700000000003</v>
      </c>
      <c r="O14" s="399">
        <v>450.68700000000001</v>
      </c>
      <c r="P14" s="399">
        <v>704.33020849999991</v>
      </c>
      <c r="Q14" s="399">
        <v>690.75099999999998</v>
      </c>
      <c r="R14" s="398">
        <f>SUM(N14:Q14)</f>
        <v>2342.8152085000002</v>
      </c>
      <c r="S14" s="399">
        <v>596.60897650000004</v>
      </c>
      <c r="T14" s="399">
        <v>376.06919249999999</v>
      </c>
      <c r="U14" s="399">
        <v>741</v>
      </c>
      <c r="V14" s="399">
        <v>652.57933099999991</v>
      </c>
      <c r="W14" s="398">
        <f>SUM(S14:V14)</f>
        <v>2366.2574999999997</v>
      </c>
      <c r="X14" s="399">
        <v>622.14949999999999</v>
      </c>
      <c r="Y14" s="399">
        <v>692.67250000000001</v>
      </c>
      <c r="Z14" s="399">
        <v>708</v>
      </c>
      <c r="AA14" s="399">
        <v>678</v>
      </c>
      <c r="AB14" s="398">
        <f>SUM(X14:AA14)</f>
        <v>2700.8220000000001</v>
      </c>
      <c r="AC14" s="399">
        <v>589.62599999999998</v>
      </c>
      <c r="AD14" s="399">
        <v>545.52400000000011</v>
      </c>
      <c r="AE14" s="399">
        <v>632.2969999999998</v>
      </c>
      <c r="AF14" s="399">
        <v>629.40450000000033</v>
      </c>
      <c r="AG14" s="398">
        <f>SUM(AC14:AF14)</f>
        <v>2396.8515000000002</v>
      </c>
      <c r="AH14" s="399">
        <v>681.03851300000008</v>
      </c>
      <c r="AI14" s="399">
        <v>424.09048699999983</v>
      </c>
      <c r="AJ14" s="399">
        <v>724.12772600000005</v>
      </c>
      <c r="AK14" s="399">
        <v>753.04327400000022</v>
      </c>
      <c r="AL14" s="398">
        <f>SUM(AH14:AK14)</f>
        <v>2582.3000000000002</v>
      </c>
      <c r="AM14" s="399">
        <f>1462.438*0.5</f>
        <v>731.21900000000005</v>
      </c>
      <c r="AN14" s="399">
        <v>786.64933099999962</v>
      </c>
      <c r="AO14" s="399">
        <v>796.85966900000039</v>
      </c>
      <c r="AP14" s="399">
        <v>788.15000000000009</v>
      </c>
      <c r="AQ14" s="398">
        <f>SUM(AM14:AP14)</f>
        <v>3102.8780000000002</v>
      </c>
      <c r="AR14" s="399">
        <v>643.66649904919996</v>
      </c>
      <c r="AS14" s="399">
        <v>736.37375822559989</v>
      </c>
      <c r="AT14" s="247">
        <v>701.93024272520006</v>
      </c>
      <c r="AU14" s="247">
        <v>788.23602699999992</v>
      </c>
      <c r="AV14" s="398">
        <f t="shared" si="0"/>
        <v>2870.2065269999998</v>
      </c>
    </row>
    <row r="15" spans="2:48">
      <c r="B15" s="396" t="s">
        <v>409</v>
      </c>
      <c r="C15" s="319" t="s">
        <v>356</v>
      </c>
      <c r="D15" s="397">
        <v>11.755644</v>
      </c>
      <c r="E15" s="397">
        <v>91.4590405</v>
      </c>
      <c r="F15" s="397">
        <v>62.232724499999996</v>
      </c>
      <c r="G15" s="397">
        <v>22.0745</v>
      </c>
      <c r="H15" s="398">
        <f>SUM(D15:G15)</f>
        <v>187.52190899999999</v>
      </c>
      <c r="I15" s="399">
        <v>5</v>
      </c>
      <c r="J15" s="399">
        <v>73</v>
      </c>
      <c r="K15" s="399">
        <v>134.631</v>
      </c>
      <c r="L15" s="399">
        <v>99.131999999999977</v>
      </c>
      <c r="M15" s="398">
        <f>SUM(I15:L15)</f>
        <v>311.76299999999998</v>
      </c>
      <c r="N15" s="399">
        <v>25.634</v>
      </c>
      <c r="O15" s="399">
        <v>117.29795</v>
      </c>
      <c r="P15" s="399">
        <v>136.84298800000002</v>
      </c>
      <c r="Q15" s="399">
        <v>79.159246499999995</v>
      </c>
      <c r="R15" s="398">
        <f>SUM(N15:Q15)</f>
        <v>358.93418450000001</v>
      </c>
      <c r="S15" s="399">
        <v>55.567765000000001</v>
      </c>
      <c r="T15" s="399">
        <v>130.7033855</v>
      </c>
      <c r="U15" s="399">
        <v>140.5</v>
      </c>
      <c r="V15" s="399">
        <v>82.679349499999972</v>
      </c>
      <c r="W15" s="398">
        <f>SUM(S15:V15)</f>
        <v>409.45049999999992</v>
      </c>
      <c r="X15" s="399">
        <v>40.5</v>
      </c>
      <c r="Y15" s="399">
        <v>140.25700000000001</v>
      </c>
      <c r="Z15" s="399">
        <v>151</v>
      </c>
      <c r="AA15" s="399">
        <v>111</v>
      </c>
      <c r="AB15" s="398">
        <f>SUM(X15:AA15)</f>
        <v>442.75700000000001</v>
      </c>
      <c r="AC15" s="399">
        <v>53.415999999999997</v>
      </c>
      <c r="AD15" s="399">
        <v>142.684</v>
      </c>
      <c r="AE15" s="399">
        <v>150.376</v>
      </c>
      <c r="AF15" s="399">
        <v>86.119000000000028</v>
      </c>
      <c r="AG15" s="398">
        <f>SUM(AC15:AF15)</f>
        <v>432.59500000000003</v>
      </c>
      <c r="AH15" s="399">
        <v>72.226410999999999</v>
      </c>
      <c r="AI15" s="399">
        <v>149.45058899999998</v>
      </c>
      <c r="AJ15" s="399">
        <v>151.08678400000002</v>
      </c>
      <c r="AK15" s="399">
        <v>91.558918000000006</v>
      </c>
      <c r="AL15" s="398">
        <f>SUM(AH15:AK15)</f>
        <v>464.32270199999999</v>
      </c>
      <c r="AM15" s="399">
        <f>141.03*0.5</f>
        <v>70.515000000000001</v>
      </c>
      <c r="AN15" s="399">
        <v>140.12210850000002</v>
      </c>
      <c r="AO15" s="399">
        <v>150.25789149999997</v>
      </c>
      <c r="AP15" s="399">
        <v>100.11900000000001</v>
      </c>
      <c r="AQ15" s="398">
        <f>SUM(AM15:AP15)</f>
        <v>461.01400000000001</v>
      </c>
      <c r="AR15" s="399">
        <v>62.564230500000001</v>
      </c>
      <c r="AS15" s="399">
        <v>138.50323299999999</v>
      </c>
      <c r="AT15" s="247">
        <v>150.48686999999998</v>
      </c>
      <c r="AU15" s="247">
        <v>75.187765000000013</v>
      </c>
      <c r="AV15" s="398">
        <f t="shared" si="0"/>
        <v>426.7420985</v>
      </c>
    </row>
    <row r="16" spans="2:48">
      <c r="B16" s="400" t="s">
        <v>410</v>
      </c>
      <c r="C16" s="401" t="s">
        <v>356</v>
      </c>
      <c r="D16" s="402">
        <f>SUM(D12:D15)</f>
        <v>2709.644401</v>
      </c>
      <c r="E16" s="402">
        <f>SUM(E12:E15)</f>
        <v>2983.9517375</v>
      </c>
      <c r="F16" s="402">
        <f>SUM(F12:F15)</f>
        <v>3252.1162034999998</v>
      </c>
      <c r="G16" s="402">
        <f>SUM(G12:G15)</f>
        <v>3166.6389530000001</v>
      </c>
      <c r="H16" s="403">
        <f>SUM(H12:H15)</f>
        <v>12112.351294999997</v>
      </c>
      <c r="I16" s="402">
        <f t="shared" ref="I16:AQ16" si="1">SUM(I12:I15)</f>
        <v>2317.7170000000001</v>
      </c>
      <c r="J16" s="402">
        <f t="shared" si="1"/>
        <v>3382.8363719999998</v>
      </c>
      <c r="K16" s="402">
        <f t="shared" si="1"/>
        <v>2960.6665430000003</v>
      </c>
      <c r="L16" s="402">
        <f t="shared" si="1"/>
        <v>3251.9105</v>
      </c>
      <c r="M16" s="403">
        <f t="shared" si="1"/>
        <v>11913.130415</v>
      </c>
      <c r="N16" s="402">
        <f t="shared" si="1"/>
        <v>3033.1197239999997</v>
      </c>
      <c r="O16" s="402">
        <f t="shared" si="1"/>
        <v>3214.5469499999999</v>
      </c>
      <c r="P16" s="402">
        <f t="shared" si="1"/>
        <v>2922.9188105000003</v>
      </c>
      <c r="Q16" s="402">
        <f t="shared" si="1"/>
        <v>3001.7332465000004</v>
      </c>
      <c r="R16" s="403">
        <f t="shared" si="1"/>
        <v>12172.318731000001</v>
      </c>
      <c r="S16" s="402">
        <f t="shared" si="1"/>
        <v>3242.4080985000001</v>
      </c>
      <c r="T16" s="402">
        <f t="shared" si="1"/>
        <v>3306.3065850000003</v>
      </c>
      <c r="U16" s="402">
        <f t="shared" si="1"/>
        <v>3346.5</v>
      </c>
      <c r="V16" s="402">
        <f t="shared" si="1"/>
        <v>3488.5083164999996</v>
      </c>
      <c r="W16" s="403">
        <f t="shared" si="1"/>
        <v>13383.722999999998</v>
      </c>
      <c r="X16" s="402">
        <f t="shared" si="1"/>
        <v>3306.1505000000002</v>
      </c>
      <c r="Y16" s="402">
        <f t="shared" si="1"/>
        <v>3363.4405000000002</v>
      </c>
      <c r="Z16" s="402">
        <f t="shared" si="1"/>
        <v>3531</v>
      </c>
      <c r="AA16" s="402">
        <f t="shared" si="1"/>
        <v>3621</v>
      </c>
      <c r="AB16" s="403">
        <f t="shared" si="1"/>
        <v>13821.591</v>
      </c>
      <c r="AC16" s="402">
        <f t="shared" si="1"/>
        <v>3348.0870000000004</v>
      </c>
      <c r="AD16" s="402">
        <f t="shared" si="1"/>
        <v>2671.9630000000006</v>
      </c>
      <c r="AE16" s="402">
        <f t="shared" si="1"/>
        <v>3292.4430000000002</v>
      </c>
      <c r="AF16" s="402">
        <f t="shared" si="1"/>
        <v>3536.8235</v>
      </c>
      <c r="AG16" s="403">
        <f t="shared" si="1"/>
        <v>12849.316499999999</v>
      </c>
      <c r="AH16" s="402">
        <f t="shared" si="1"/>
        <v>3328.217881</v>
      </c>
      <c r="AI16" s="402">
        <f t="shared" si="1"/>
        <v>3460.8591190000002</v>
      </c>
      <c r="AJ16" s="402">
        <f t="shared" si="1"/>
        <v>3741.0120290000004</v>
      </c>
      <c r="AK16" s="402">
        <f t="shared" si="1"/>
        <v>3396.5847430000008</v>
      </c>
      <c r="AL16" s="403">
        <f t="shared" si="1"/>
        <v>13926.673772</v>
      </c>
      <c r="AM16" s="402">
        <f t="shared" si="1"/>
        <v>3517.1730000000002</v>
      </c>
      <c r="AN16" s="402">
        <f t="shared" si="1"/>
        <v>3731.0848154999999</v>
      </c>
      <c r="AO16" s="402">
        <f t="shared" si="1"/>
        <v>3563.5961844999997</v>
      </c>
      <c r="AP16" s="402">
        <f t="shared" si="1"/>
        <v>3456.861562</v>
      </c>
      <c r="AQ16" s="403">
        <f t="shared" si="1"/>
        <v>14268.715561999999</v>
      </c>
      <c r="AR16" s="402">
        <f>SUM(AR12:AR15)</f>
        <v>3581.4737295492005</v>
      </c>
      <c r="AS16" s="402">
        <f>SUM(AS12:AS15)</f>
        <v>3652.2464246877994</v>
      </c>
      <c r="AT16" s="402">
        <f>SUM(AT12:AT15)</f>
        <v>3540.1513402630007</v>
      </c>
      <c r="AU16" s="402">
        <f>SUM(AU12:AU15)</f>
        <v>3432.0502049999991</v>
      </c>
      <c r="AV16" s="403">
        <f t="shared" si="0"/>
        <v>14205.921699500001</v>
      </c>
    </row>
    <row r="17" spans="2:48">
      <c r="B17" s="303"/>
      <c r="C17" s="308"/>
      <c r="D17" s="303"/>
      <c r="E17" s="303"/>
      <c r="F17" s="303"/>
      <c r="G17" s="303"/>
      <c r="H17" s="398"/>
      <c r="I17" s="399"/>
      <c r="J17" s="399"/>
      <c r="K17" s="399"/>
      <c r="L17" s="399"/>
      <c r="M17" s="398"/>
      <c r="N17" s="399"/>
      <c r="O17" s="399"/>
      <c r="P17" s="399"/>
      <c r="Q17" s="399"/>
      <c r="R17" s="398"/>
      <c r="V17" s="399"/>
      <c r="W17" s="398"/>
      <c r="AI17" s="404"/>
      <c r="AJ17" s="404"/>
      <c r="AM17" s="405"/>
      <c r="AN17" s="405"/>
      <c r="AO17" s="405"/>
      <c r="AQ17" s="247"/>
      <c r="AR17" s="405"/>
      <c r="AT17" s="247"/>
      <c r="AU17" s="247"/>
      <c r="AV17" s="398"/>
    </row>
    <row r="18" spans="2:48">
      <c r="B18" s="396" t="s">
        <v>411</v>
      </c>
      <c r="C18" s="319" t="s">
        <v>356</v>
      </c>
      <c r="D18" s="397">
        <v>1257.6520799999998</v>
      </c>
      <c r="E18" s="397">
        <v>1418.50827</v>
      </c>
      <c r="F18" s="397">
        <v>1441.303619</v>
      </c>
      <c r="G18" s="397">
        <v>832.18936900000017</v>
      </c>
      <c r="H18" s="398">
        <f>SUM(D18:G18)</f>
        <v>4949.6533380000001</v>
      </c>
      <c r="I18" s="399">
        <v>1296.9012299999999</v>
      </c>
      <c r="J18" s="399">
        <v>1495.4588450000001</v>
      </c>
      <c r="K18" s="399">
        <v>1106.2974889999998</v>
      </c>
      <c r="L18" s="399">
        <v>1509.270123</v>
      </c>
      <c r="M18" s="398">
        <f>SUM(I18:L18)</f>
        <v>5407.9276870000003</v>
      </c>
      <c r="N18" s="399">
        <v>1200.664636</v>
      </c>
      <c r="O18" s="399">
        <v>1221.5132290000001</v>
      </c>
      <c r="P18" s="399">
        <v>1559.6654719999997</v>
      </c>
      <c r="Q18" s="399">
        <v>1680.644123</v>
      </c>
      <c r="R18" s="398">
        <f>SUM(N18:Q18)</f>
        <v>5662.4874600000003</v>
      </c>
      <c r="S18" s="406">
        <v>1526.5984330000001</v>
      </c>
      <c r="T18" s="406">
        <v>1560.1120449999999</v>
      </c>
      <c r="U18" s="406">
        <v>1650.8263549999999</v>
      </c>
      <c r="V18" s="399">
        <v>1187.3387620000001</v>
      </c>
      <c r="W18" s="398">
        <f>SUM(S18:V18)</f>
        <v>5924.8755950000004</v>
      </c>
      <c r="X18" s="406">
        <v>1515.6050080000002</v>
      </c>
      <c r="Y18" s="406">
        <v>1610.5615849999997</v>
      </c>
      <c r="Z18" s="406">
        <v>1630.0456700000004</v>
      </c>
      <c r="AA18" s="406">
        <v>1574.4572189999999</v>
      </c>
      <c r="AB18" s="398">
        <f>SUM(X18:AA18)</f>
        <v>6330.6694820000002</v>
      </c>
      <c r="AC18" s="399">
        <v>1239.996474</v>
      </c>
      <c r="AD18" s="399">
        <v>875.84155699999974</v>
      </c>
      <c r="AE18" s="399">
        <v>1388.1619690000002</v>
      </c>
      <c r="AF18" s="399">
        <v>1360.0052589999996</v>
      </c>
      <c r="AG18" s="398">
        <f>SUM(AC18:AF18)</f>
        <v>4864.0052589999996</v>
      </c>
      <c r="AH18" s="399">
        <v>1264.667451</v>
      </c>
      <c r="AI18" s="399">
        <v>1461.7133160000001</v>
      </c>
      <c r="AJ18" s="399">
        <v>599.93856856430466</v>
      </c>
      <c r="AK18" s="399">
        <v>1259.2142260000003</v>
      </c>
      <c r="AL18" s="398">
        <f>SUM(AH18:AK18)</f>
        <v>4585.5335615643053</v>
      </c>
      <c r="AM18" s="399">
        <v>979.53734899999984</v>
      </c>
      <c r="AN18" s="399">
        <v>1330.5476970000004</v>
      </c>
      <c r="AO18" s="399">
        <v>1506.8138290000002</v>
      </c>
      <c r="AP18" s="399">
        <v>1441.3306349999998</v>
      </c>
      <c r="AQ18" s="398">
        <f>SUM(AM18:AP18)</f>
        <v>5258.2295100000001</v>
      </c>
      <c r="AR18" s="399">
        <v>1278.5096559999999</v>
      </c>
      <c r="AS18" s="399">
        <v>1402.9816480000002</v>
      </c>
      <c r="AT18" s="247">
        <v>1158.433436</v>
      </c>
      <c r="AU18" s="247">
        <v>1172.5602949999995</v>
      </c>
      <c r="AV18" s="398">
        <f t="shared" si="0"/>
        <v>5012.4850349999997</v>
      </c>
    </row>
    <row r="19" spans="2:48">
      <c r="B19" s="396" t="s">
        <v>412</v>
      </c>
      <c r="C19" s="319" t="s">
        <v>356</v>
      </c>
      <c r="D19" s="397">
        <v>64.810896999999997</v>
      </c>
      <c r="E19" s="397">
        <v>91.94095200000001</v>
      </c>
      <c r="F19" s="397">
        <v>95.194648199999989</v>
      </c>
      <c r="G19" s="397">
        <v>76.799443999999994</v>
      </c>
      <c r="H19" s="398">
        <f>SUM(D19:G19)</f>
        <v>328.74594119999995</v>
      </c>
      <c r="I19" s="399">
        <v>66.230817999999999</v>
      </c>
      <c r="J19" s="399">
        <v>105.34232900000001</v>
      </c>
      <c r="K19" s="399">
        <v>84.580001999999993</v>
      </c>
      <c r="L19" s="399">
        <v>98.152842000000007</v>
      </c>
      <c r="M19" s="398">
        <f>SUM(I19:L19)</f>
        <v>354.30599100000001</v>
      </c>
      <c r="N19" s="399">
        <v>60.834170000000007</v>
      </c>
      <c r="O19" s="399">
        <v>91.182736000000006</v>
      </c>
      <c r="P19" s="399">
        <v>111.58048600000001</v>
      </c>
      <c r="Q19" s="399">
        <v>109.356883</v>
      </c>
      <c r="R19" s="398">
        <f>SUM(N19:Q19)</f>
        <v>372.954275</v>
      </c>
      <c r="S19" s="406">
        <v>76.676327880000002</v>
      </c>
      <c r="T19" s="406">
        <v>117.25305400000001</v>
      </c>
      <c r="U19" s="406">
        <v>119.87037400000001</v>
      </c>
      <c r="V19" s="399">
        <v>92.204089999999994</v>
      </c>
      <c r="W19" s="398">
        <f>SUM(S19:V19)</f>
        <v>406.00384588000003</v>
      </c>
      <c r="X19" s="406">
        <v>79.009140000000002</v>
      </c>
      <c r="Y19" s="406">
        <v>122.594436</v>
      </c>
      <c r="Z19" s="406">
        <v>123.059583</v>
      </c>
      <c r="AA19" s="407">
        <v>111.354929</v>
      </c>
      <c r="AB19" s="398">
        <f>SUM(X19:AA19)</f>
        <v>436.01808800000003</v>
      </c>
      <c r="AC19" s="399">
        <v>72.13035099999999</v>
      </c>
      <c r="AD19" s="399">
        <v>81.991499000000005</v>
      </c>
      <c r="AE19" s="399">
        <v>110.43101799999999</v>
      </c>
      <c r="AF19" s="399">
        <v>99.250208999999984</v>
      </c>
      <c r="AG19" s="398">
        <f>SUM(AC19:AF19)</f>
        <v>363.80307699999997</v>
      </c>
      <c r="AH19" s="399">
        <v>68.961654999999993</v>
      </c>
      <c r="AI19" s="399">
        <v>119.22552800000001</v>
      </c>
      <c r="AJ19" s="399">
        <v>38.339200000000005</v>
      </c>
      <c r="AK19" s="399">
        <v>94.526566000000003</v>
      </c>
      <c r="AL19" s="398">
        <f>SUM(AH19:AK19)</f>
        <v>321.05294900000001</v>
      </c>
      <c r="AM19" s="399">
        <v>69.443754000000013</v>
      </c>
      <c r="AN19" s="399">
        <v>93.688409999999976</v>
      </c>
      <c r="AO19" s="399">
        <v>104.595392</v>
      </c>
      <c r="AP19" s="399">
        <v>105.19282899999996</v>
      </c>
      <c r="AQ19" s="398">
        <f>SUM(AM19:AP19)</f>
        <v>372.92038499999995</v>
      </c>
      <c r="AR19" s="399">
        <v>76.296818999999999</v>
      </c>
      <c r="AS19" s="399">
        <v>117.05291200000002</v>
      </c>
      <c r="AT19" s="247">
        <v>93.738521999999989</v>
      </c>
      <c r="AU19" s="247">
        <v>87.238539999999915</v>
      </c>
      <c r="AV19" s="398">
        <f t="shared" si="0"/>
        <v>374.32679299999995</v>
      </c>
    </row>
    <row r="20" spans="2:48">
      <c r="B20" s="400" t="s">
        <v>413</v>
      </c>
      <c r="C20" s="401" t="s">
        <v>356</v>
      </c>
      <c r="D20" s="402">
        <f>SUM(D18:D19)</f>
        <v>1322.4629769999999</v>
      </c>
      <c r="E20" s="402">
        <f>SUM(E18:E19)</f>
        <v>1510.449222</v>
      </c>
      <c r="F20" s="402">
        <f>SUM(F18:F19)</f>
        <v>1536.4982672000001</v>
      </c>
      <c r="G20" s="402">
        <f>SUM(G18:G19)</f>
        <v>908.98881300000016</v>
      </c>
      <c r="H20" s="403">
        <f>SUM(H18:H19)</f>
        <v>5278.3992791999999</v>
      </c>
      <c r="I20" s="402">
        <f t="shared" ref="I20:AU20" si="2">SUM(I18:I19)</f>
        <v>1363.1320479999999</v>
      </c>
      <c r="J20" s="402">
        <f t="shared" si="2"/>
        <v>1600.8011740000002</v>
      </c>
      <c r="K20" s="402">
        <f t="shared" si="2"/>
        <v>1190.8774909999997</v>
      </c>
      <c r="L20" s="402">
        <f t="shared" si="2"/>
        <v>1607.422965</v>
      </c>
      <c r="M20" s="403">
        <f>SUM(M18:M19)</f>
        <v>5762.2336780000005</v>
      </c>
      <c r="N20" s="402">
        <f t="shared" si="2"/>
        <v>1261.4988060000001</v>
      </c>
      <c r="O20" s="402">
        <f t="shared" si="2"/>
        <v>1312.6959650000001</v>
      </c>
      <c r="P20" s="402">
        <f t="shared" si="2"/>
        <v>1671.2459579999997</v>
      </c>
      <c r="Q20" s="402">
        <f t="shared" si="2"/>
        <v>1790.001006</v>
      </c>
      <c r="R20" s="403">
        <f>SUM(R18:R19)</f>
        <v>6035.4417350000003</v>
      </c>
      <c r="S20" s="402">
        <f t="shared" si="2"/>
        <v>1603.27476088</v>
      </c>
      <c r="T20" s="402">
        <f t="shared" si="2"/>
        <v>1677.3650989999999</v>
      </c>
      <c r="U20" s="402">
        <f t="shared" si="2"/>
        <v>1770.696729</v>
      </c>
      <c r="V20" s="402">
        <f t="shared" si="2"/>
        <v>1279.542852</v>
      </c>
      <c r="W20" s="403">
        <f t="shared" si="2"/>
        <v>6330.8794408800004</v>
      </c>
      <c r="X20" s="402">
        <f t="shared" si="2"/>
        <v>1594.6141480000001</v>
      </c>
      <c r="Y20" s="402">
        <f t="shared" si="2"/>
        <v>1733.1560209999998</v>
      </c>
      <c r="Z20" s="402">
        <f t="shared" si="2"/>
        <v>1753.1052530000004</v>
      </c>
      <c r="AA20" s="402">
        <f t="shared" si="2"/>
        <v>1685.812148</v>
      </c>
      <c r="AB20" s="403">
        <f t="shared" si="2"/>
        <v>6766.6875700000001</v>
      </c>
      <c r="AC20" s="402">
        <f t="shared" si="2"/>
        <v>1312.1268250000001</v>
      </c>
      <c r="AD20" s="402">
        <f t="shared" si="2"/>
        <v>957.83305599999971</v>
      </c>
      <c r="AE20" s="402">
        <f t="shared" si="2"/>
        <v>1498.5929870000002</v>
      </c>
      <c r="AF20" s="402">
        <f t="shared" si="2"/>
        <v>1459.2554679999996</v>
      </c>
      <c r="AG20" s="403">
        <f t="shared" si="2"/>
        <v>5227.8083359999991</v>
      </c>
      <c r="AH20" s="402">
        <f t="shared" si="2"/>
        <v>1333.6291060000001</v>
      </c>
      <c r="AI20" s="402">
        <f t="shared" si="2"/>
        <v>1580.938844</v>
      </c>
      <c r="AJ20" s="402">
        <f t="shared" si="2"/>
        <v>638.27776856430467</v>
      </c>
      <c r="AK20" s="402">
        <f t="shared" si="2"/>
        <v>1353.7407920000003</v>
      </c>
      <c r="AL20" s="403">
        <f t="shared" si="2"/>
        <v>4906.5865105643052</v>
      </c>
      <c r="AM20" s="402">
        <f t="shared" si="2"/>
        <v>1048.9811029999998</v>
      </c>
      <c r="AN20" s="402">
        <f t="shared" si="2"/>
        <v>1424.2361070000004</v>
      </c>
      <c r="AO20" s="402">
        <f t="shared" si="2"/>
        <v>1611.4092210000001</v>
      </c>
      <c r="AP20" s="402">
        <f t="shared" si="2"/>
        <v>1546.5234639999999</v>
      </c>
      <c r="AQ20" s="403">
        <f t="shared" si="2"/>
        <v>5631.1498950000005</v>
      </c>
      <c r="AR20" s="402">
        <f t="shared" si="2"/>
        <v>1354.8064749999999</v>
      </c>
      <c r="AS20" s="402">
        <f t="shared" si="2"/>
        <v>1520.0345600000003</v>
      </c>
      <c r="AT20" s="402">
        <f t="shared" si="2"/>
        <v>1252.1719579999999</v>
      </c>
      <c r="AU20" s="402">
        <f t="shared" si="2"/>
        <v>1259.7988349999994</v>
      </c>
      <c r="AV20" s="403">
        <f t="shared" si="0"/>
        <v>5386.8118279999999</v>
      </c>
    </row>
    <row r="21" spans="2:48">
      <c r="B21" s="303"/>
      <c r="C21" s="308"/>
      <c r="D21" s="303"/>
      <c r="E21" s="303"/>
      <c r="F21" s="303"/>
      <c r="G21" s="303"/>
      <c r="H21" s="398"/>
      <c r="I21" s="399"/>
      <c r="J21" s="399"/>
      <c r="K21" s="399"/>
      <c r="L21" s="399"/>
      <c r="M21" s="398"/>
      <c r="N21" s="399"/>
      <c r="O21" s="399"/>
      <c r="P21" s="399"/>
      <c r="Q21" s="399"/>
      <c r="R21" s="398"/>
      <c r="V21" s="399"/>
      <c r="W21" s="398"/>
      <c r="AA21" s="408"/>
      <c r="AB21" s="408"/>
      <c r="AG21" s="408"/>
      <c r="AL21" s="408"/>
      <c r="AM21" s="405"/>
      <c r="AN21" s="405"/>
      <c r="AO21" s="405"/>
      <c r="AR21" s="405"/>
      <c r="AT21" s="247"/>
      <c r="AU21" s="247"/>
      <c r="AV21" s="398"/>
    </row>
    <row r="22" spans="2:48" ht="13.5" thickBot="1">
      <c r="B22" s="409" t="s">
        <v>414</v>
      </c>
      <c r="C22" s="410" t="s">
        <v>356</v>
      </c>
      <c r="D22" s="411">
        <f t="shared" ref="D22:AQ22" si="3">SUM(D16,D20)</f>
        <v>4032.1073779999997</v>
      </c>
      <c r="E22" s="411">
        <f t="shared" si="3"/>
        <v>4494.4009594999998</v>
      </c>
      <c r="F22" s="411">
        <f t="shared" si="3"/>
        <v>4788.6144707000003</v>
      </c>
      <c r="G22" s="411">
        <f t="shared" si="3"/>
        <v>4075.6277660000005</v>
      </c>
      <c r="H22" s="412">
        <f t="shared" si="3"/>
        <v>17390.750574199996</v>
      </c>
      <c r="I22" s="411">
        <f t="shared" si="3"/>
        <v>3680.849048</v>
      </c>
      <c r="J22" s="411">
        <f t="shared" si="3"/>
        <v>4983.6375459999999</v>
      </c>
      <c r="K22" s="411">
        <f t="shared" si="3"/>
        <v>4151.5440340000005</v>
      </c>
      <c r="L22" s="411">
        <f t="shared" si="3"/>
        <v>4859.3334649999997</v>
      </c>
      <c r="M22" s="412">
        <f t="shared" si="3"/>
        <v>17675.364093</v>
      </c>
      <c r="N22" s="411">
        <f t="shared" si="3"/>
        <v>4294.6185299999997</v>
      </c>
      <c r="O22" s="411">
        <f t="shared" si="3"/>
        <v>4527.2429149999998</v>
      </c>
      <c r="P22" s="411">
        <f t="shared" si="3"/>
        <v>4594.1647684999998</v>
      </c>
      <c r="Q22" s="411">
        <f t="shared" si="3"/>
        <v>4791.7342525000004</v>
      </c>
      <c r="R22" s="412">
        <f t="shared" si="3"/>
        <v>18207.760466</v>
      </c>
      <c r="S22" s="411">
        <f t="shared" si="3"/>
        <v>4845.6828593800001</v>
      </c>
      <c r="T22" s="411">
        <f t="shared" si="3"/>
        <v>4983.6716839999999</v>
      </c>
      <c r="U22" s="411">
        <f t="shared" si="3"/>
        <v>5117.1967290000002</v>
      </c>
      <c r="V22" s="411">
        <f t="shared" si="3"/>
        <v>4768.0511685000001</v>
      </c>
      <c r="W22" s="412">
        <f t="shared" si="3"/>
        <v>19714.60244088</v>
      </c>
      <c r="X22" s="411">
        <f t="shared" si="3"/>
        <v>4900.7646480000003</v>
      </c>
      <c r="Y22" s="411">
        <f t="shared" si="3"/>
        <v>5096.5965209999995</v>
      </c>
      <c r="Z22" s="411">
        <f t="shared" si="3"/>
        <v>5284.1052530000006</v>
      </c>
      <c r="AA22" s="411">
        <f t="shared" si="3"/>
        <v>5306.812148</v>
      </c>
      <c r="AB22" s="412">
        <f t="shared" si="3"/>
        <v>20588.278570000002</v>
      </c>
      <c r="AC22" s="411">
        <f t="shared" si="3"/>
        <v>4660.2138250000007</v>
      </c>
      <c r="AD22" s="411">
        <f t="shared" si="3"/>
        <v>3629.7960560000001</v>
      </c>
      <c r="AE22" s="411">
        <f t="shared" si="3"/>
        <v>4791.0359870000002</v>
      </c>
      <c r="AF22" s="411">
        <f t="shared" si="3"/>
        <v>4996.0789679999998</v>
      </c>
      <c r="AG22" s="412">
        <f t="shared" si="3"/>
        <v>18077.124835999999</v>
      </c>
      <c r="AH22" s="411">
        <f t="shared" si="3"/>
        <v>4661.8469869999999</v>
      </c>
      <c r="AI22" s="411">
        <f t="shared" si="3"/>
        <v>5041.797963</v>
      </c>
      <c r="AJ22" s="411">
        <f t="shared" si="3"/>
        <v>4379.2897975643054</v>
      </c>
      <c r="AK22" s="411">
        <f t="shared" si="3"/>
        <v>4750.3255350000009</v>
      </c>
      <c r="AL22" s="412">
        <f t="shared" si="3"/>
        <v>18833.260282564304</v>
      </c>
      <c r="AM22" s="411">
        <f t="shared" si="3"/>
        <v>4566.1541029999998</v>
      </c>
      <c r="AN22" s="411">
        <f t="shared" si="3"/>
        <v>5155.3209225000001</v>
      </c>
      <c r="AO22" s="411">
        <f t="shared" si="3"/>
        <v>5175.0054055000001</v>
      </c>
      <c r="AP22" s="411">
        <f t="shared" si="3"/>
        <v>5003.3850259999999</v>
      </c>
      <c r="AQ22" s="412">
        <f t="shared" si="3"/>
        <v>19899.865457</v>
      </c>
      <c r="AR22" s="411">
        <f>SUM(AR16,AR20)</f>
        <v>4936.2802045492008</v>
      </c>
      <c r="AS22" s="411">
        <f>SUM(AS16,AS20)</f>
        <v>5172.2809846877999</v>
      </c>
      <c r="AT22" s="411">
        <f>SUM(AT16,AT20)</f>
        <v>4792.3232982630007</v>
      </c>
      <c r="AU22" s="411">
        <f>SUM(AU16,AU20)</f>
        <v>4691.8490399999982</v>
      </c>
      <c r="AV22" s="412">
        <f t="shared" si="0"/>
        <v>19592.733527499997</v>
      </c>
    </row>
    <row r="23" spans="2:48">
      <c r="B23" s="149"/>
      <c r="D23" s="149"/>
      <c r="E23" s="149"/>
      <c r="F23" s="149"/>
      <c r="G23" s="149"/>
      <c r="H23" s="154"/>
      <c r="I23" s="149"/>
      <c r="J23" s="149"/>
      <c r="K23" s="149"/>
      <c r="L23" s="149"/>
      <c r="M23" s="154"/>
      <c r="N23" s="149"/>
      <c r="O23" s="149"/>
      <c r="P23" s="149"/>
      <c r="Q23" s="149"/>
      <c r="R23" s="154"/>
      <c r="V23" s="149"/>
      <c r="W23" s="154"/>
      <c r="AM23" s="405"/>
      <c r="AR23" s="405"/>
      <c r="AT23" s="247"/>
    </row>
    <row r="24" spans="2:48">
      <c r="B24" s="149"/>
      <c r="D24" s="149"/>
      <c r="E24" s="149"/>
      <c r="F24" s="149"/>
      <c r="G24" s="149"/>
      <c r="H24" s="154"/>
      <c r="I24" s="149"/>
      <c r="J24" s="149"/>
      <c r="K24" s="149"/>
      <c r="L24" s="149"/>
      <c r="M24" s="154"/>
      <c r="N24" s="149"/>
      <c r="O24" s="149"/>
      <c r="P24" s="149"/>
      <c r="Q24" s="149"/>
      <c r="R24" s="154"/>
      <c r="V24" s="149"/>
      <c r="W24" s="154"/>
      <c r="AM24" s="405"/>
      <c r="AR24" s="405"/>
      <c r="AT24" s="247"/>
    </row>
    <row r="25" spans="2:48">
      <c r="B25" s="149"/>
      <c r="D25" s="149"/>
      <c r="E25" s="149"/>
      <c r="F25" s="149"/>
      <c r="G25" s="149"/>
      <c r="H25" s="154"/>
      <c r="I25" s="149"/>
      <c r="J25" s="149"/>
      <c r="K25" s="149"/>
      <c r="L25" s="149"/>
      <c r="M25" s="154"/>
      <c r="N25" s="149"/>
      <c r="O25" s="149"/>
      <c r="P25" s="149"/>
      <c r="Q25" s="149"/>
      <c r="R25" s="154"/>
      <c r="V25" s="149"/>
      <c r="W25" s="154"/>
      <c r="AM25" s="405"/>
      <c r="AR25" s="405"/>
      <c r="AT25" s="247"/>
    </row>
    <row r="26" spans="2:48">
      <c r="B26" s="149"/>
      <c r="D26" s="149"/>
      <c r="E26" s="149"/>
      <c r="F26" s="149"/>
      <c r="G26" s="149"/>
      <c r="H26" s="154"/>
      <c r="I26" s="149"/>
      <c r="J26" s="149"/>
      <c r="K26" s="149"/>
      <c r="L26" s="149"/>
      <c r="M26" s="154"/>
      <c r="N26" s="149"/>
      <c r="O26" s="149"/>
      <c r="P26" s="149"/>
      <c r="Q26" s="149"/>
      <c r="R26" s="337"/>
      <c r="V26" s="149"/>
      <c r="W26" s="337"/>
      <c r="AM26" s="405"/>
      <c r="AR26" s="405"/>
      <c r="AT26" s="247"/>
    </row>
    <row r="27" spans="2:48">
      <c r="B27" s="249" t="s">
        <v>405</v>
      </c>
      <c r="C27" s="250"/>
      <c r="D27" s="160" t="s">
        <v>145</v>
      </c>
      <c r="E27" s="160" t="s">
        <v>146</v>
      </c>
      <c r="F27" s="160" t="s">
        <v>147</v>
      </c>
      <c r="G27" s="160" t="s">
        <v>148</v>
      </c>
      <c r="H27" s="52">
        <v>2015</v>
      </c>
      <c r="I27" s="160" t="s">
        <v>149</v>
      </c>
      <c r="J27" s="160" t="s">
        <v>150</v>
      </c>
      <c r="K27" s="160" t="s">
        <v>151</v>
      </c>
      <c r="L27" s="160" t="s">
        <v>152</v>
      </c>
      <c r="M27" s="52">
        <v>2016</v>
      </c>
      <c r="N27" s="160" t="s">
        <v>153</v>
      </c>
      <c r="O27" s="160" t="s">
        <v>154</v>
      </c>
      <c r="P27" s="160" t="s">
        <v>155</v>
      </c>
      <c r="Q27" s="160" t="s">
        <v>156</v>
      </c>
      <c r="R27" s="52">
        <v>2017</v>
      </c>
      <c r="S27" s="160" t="s">
        <v>157</v>
      </c>
      <c r="T27" s="160" t="s">
        <v>164</v>
      </c>
      <c r="U27" s="160" t="s">
        <v>165</v>
      </c>
      <c r="V27" s="160" t="s">
        <v>168</v>
      </c>
      <c r="W27" s="52">
        <v>2018</v>
      </c>
      <c r="X27" s="160" t="s">
        <v>169</v>
      </c>
      <c r="Y27" s="160" t="s">
        <v>177</v>
      </c>
      <c r="Z27" s="160" t="s">
        <v>189</v>
      </c>
      <c r="AA27" s="160" t="s">
        <v>201</v>
      </c>
      <c r="AB27" s="52">
        <v>2019</v>
      </c>
      <c r="AC27" s="160" t="s">
        <v>262</v>
      </c>
      <c r="AD27" s="160" t="s">
        <v>287</v>
      </c>
      <c r="AE27" s="160" t="s">
        <v>293</v>
      </c>
      <c r="AF27" s="160" t="s">
        <v>301</v>
      </c>
      <c r="AG27" s="52">
        <v>2020</v>
      </c>
      <c r="AH27" s="160" t="s">
        <v>312</v>
      </c>
      <c r="AI27" s="160" t="s">
        <v>315</v>
      </c>
      <c r="AJ27" s="160" t="s">
        <v>321</v>
      </c>
      <c r="AK27" s="160" t="s">
        <v>324</v>
      </c>
      <c r="AL27" s="52">
        <v>2021</v>
      </c>
      <c r="AM27" s="160" t="s">
        <v>327</v>
      </c>
      <c r="AN27" s="160" t="s">
        <v>331</v>
      </c>
      <c r="AO27" s="160" t="s">
        <v>335</v>
      </c>
      <c r="AP27" s="160" t="s">
        <v>351</v>
      </c>
      <c r="AQ27" s="120">
        <v>2022</v>
      </c>
      <c r="AR27" s="160" t="s">
        <v>352</v>
      </c>
      <c r="AS27" s="160" t="s">
        <v>415</v>
      </c>
      <c r="AT27" s="160" t="s">
        <v>423</v>
      </c>
      <c r="AU27" s="160" t="s">
        <v>428</v>
      </c>
      <c r="AV27" s="120">
        <v>2023</v>
      </c>
    </row>
    <row r="28" spans="2:48">
      <c r="B28" s="395"/>
      <c r="C28" s="308"/>
      <c r="D28" s="395"/>
      <c r="E28" s="395"/>
      <c r="F28" s="395"/>
      <c r="G28" s="39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V28" s="25"/>
      <c r="W28" s="25"/>
      <c r="AM28" s="405"/>
      <c r="AR28" s="405"/>
      <c r="AT28" s="247"/>
    </row>
    <row r="29" spans="2:48">
      <c r="B29" s="396" t="s">
        <v>406</v>
      </c>
      <c r="C29" s="319" t="s">
        <v>373</v>
      </c>
      <c r="D29" s="399">
        <v>8415.7061531999989</v>
      </c>
      <c r="E29" s="399">
        <v>9167.4938971999982</v>
      </c>
      <c r="F29" s="399">
        <v>9545.0678403999991</v>
      </c>
      <c r="G29" s="399">
        <v>9866.3994427999987</v>
      </c>
      <c r="H29" s="398">
        <f>SUM(D29:G29)</f>
        <v>36994.667333599995</v>
      </c>
      <c r="I29" s="399">
        <v>6114.2075999999997</v>
      </c>
      <c r="J29" s="399">
        <v>9831.6364271999992</v>
      </c>
      <c r="K29" s="399">
        <v>9859.7425268000006</v>
      </c>
      <c r="L29" s="399">
        <v>10377.009599999999</v>
      </c>
      <c r="M29" s="398">
        <f>SUM(I29:L29)</f>
        <v>36182.596153999999</v>
      </c>
      <c r="N29" s="399">
        <v>9198.0195023999986</v>
      </c>
      <c r="O29" s="399">
        <v>9865.2483999999986</v>
      </c>
      <c r="P29" s="399">
        <v>6838.5986664000002</v>
      </c>
      <c r="Q29" s="399">
        <v>9997.8456000000006</v>
      </c>
      <c r="R29" s="398">
        <f>SUM(N29:Q29)</f>
        <v>35899.712168799997</v>
      </c>
      <c r="S29" s="399">
        <f>S12*7.6</f>
        <v>9701.8283132000015</v>
      </c>
      <c r="T29" s="399">
        <f t="shared" ref="T29:X32" si="4">T12*7.6</f>
        <v>10090.6188532</v>
      </c>
      <c r="U29" s="399">
        <f t="shared" si="4"/>
        <v>10176.4</v>
      </c>
      <c r="V29" s="399">
        <f t="shared" si="4"/>
        <v>10065.931233599997</v>
      </c>
      <c r="W29" s="398">
        <f>SUM(S29:V29)</f>
        <v>40034.778399999996</v>
      </c>
      <c r="X29" s="399">
        <f t="shared" si="4"/>
        <v>9595.7828000000009</v>
      </c>
      <c r="Y29" s="399">
        <v>10915.203599999999</v>
      </c>
      <c r="Z29" s="150">
        <v>9241.6</v>
      </c>
      <c r="AA29" s="399">
        <f>AA12*7.6</f>
        <v>11194.8</v>
      </c>
      <c r="AB29" s="398">
        <f>SUM(X29:AA29)</f>
        <v>40947.386400000003</v>
      </c>
      <c r="AC29" s="399">
        <v>10519.669199999998</v>
      </c>
      <c r="AD29" s="399">
        <v>9491.1308000000008</v>
      </c>
      <c r="AE29" s="399">
        <v>7952.8300000000008</v>
      </c>
      <c r="AF29" s="406">
        <v>10160.25</v>
      </c>
      <c r="AG29" s="398">
        <f>SUM(AC29:AF29)</f>
        <v>38123.880000000005</v>
      </c>
      <c r="AH29" s="399">
        <v>8952.6476731999992</v>
      </c>
      <c r="AI29" s="399">
        <v>10706.2951268</v>
      </c>
      <c r="AJ29" s="399">
        <v>10792.254744399999</v>
      </c>
      <c r="AK29" s="399">
        <v>11147.266187600002</v>
      </c>
      <c r="AL29" s="398">
        <f>SUM(AH29:AK29)</f>
        <v>41598.463732000004</v>
      </c>
      <c r="AM29" s="399">
        <v>9996.2495999999992</v>
      </c>
      <c r="AN29" s="399">
        <v>10375.766057600002</v>
      </c>
      <c r="AO29" s="399">
        <v>11293.825142399995</v>
      </c>
      <c r="AP29" s="399">
        <v>8039.0638712000009</v>
      </c>
      <c r="AQ29" s="398">
        <f>SUM(AM29:AP29)</f>
        <v>39704.904671199998</v>
      </c>
      <c r="AR29" s="399">
        <v>10712.686400000001</v>
      </c>
      <c r="AS29" s="399">
        <v>11180.81929431272</v>
      </c>
      <c r="AT29" s="247">
        <v>11296.938129287279</v>
      </c>
      <c r="AU29" s="247">
        <v>8423.0755387999925</v>
      </c>
      <c r="AV29" s="398">
        <f>SUM(AR29:AU29)</f>
        <v>41613.519362399995</v>
      </c>
    </row>
    <row r="30" spans="2:48">
      <c r="B30" s="396" t="s">
        <v>407</v>
      </c>
      <c r="C30" s="319" t="s">
        <v>373</v>
      </c>
      <c r="D30" s="399">
        <v>8815.3919999999998</v>
      </c>
      <c r="E30" s="399">
        <v>9681.9211999999989</v>
      </c>
      <c r="F30" s="399">
        <v>9172.7971999999991</v>
      </c>
      <c r="G30" s="399">
        <v>8889.34</v>
      </c>
      <c r="H30" s="398">
        <f>SUM(D30:G30)</f>
        <v>36559.450400000002</v>
      </c>
      <c r="I30" s="399">
        <v>7610.2979999999998</v>
      </c>
      <c r="J30" s="399">
        <v>10190.665199999999</v>
      </c>
      <c r="K30" s="399">
        <v>6585.1264000000001</v>
      </c>
      <c r="L30" s="399">
        <v>10496.132</v>
      </c>
      <c r="M30" s="398">
        <f>SUM(I30:L30)</f>
        <v>34882.221599999997</v>
      </c>
      <c r="N30" s="399">
        <v>9881.3148000000001</v>
      </c>
      <c r="O30" s="399">
        <v>10248.622799999999</v>
      </c>
      <c r="P30" s="399">
        <v>8982.6679999999997</v>
      </c>
      <c r="Q30" s="399">
        <v>6964.0091999999995</v>
      </c>
      <c r="R30" s="398">
        <f>SUM(N30:Q30)</f>
        <v>36076.614799999996</v>
      </c>
      <c r="S30" s="399">
        <f>S13*7.6</f>
        <v>9983.9299999999985</v>
      </c>
      <c r="T30" s="399">
        <f t="shared" si="4"/>
        <v>11185.839599999999</v>
      </c>
      <c r="U30" s="399">
        <f t="shared" si="4"/>
        <v>8557.6</v>
      </c>
      <c r="V30" s="399">
        <f t="shared" si="4"/>
        <v>10858.765999999998</v>
      </c>
      <c r="W30" s="398">
        <f>SUM(S30:V30)</f>
        <v>40586.135599999994</v>
      </c>
      <c r="X30" s="399">
        <f t="shared" si="4"/>
        <v>10494.824799999999</v>
      </c>
      <c r="Y30" s="399">
        <v>8316.6799999999985</v>
      </c>
      <c r="Z30" s="399">
        <v>11065.6</v>
      </c>
      <c r="AA30" s="399">
        <f>AA13*7.6</f>
        <v>10328.4</v>
      </c>
      <c r="AB30" s="398">
        <f>SUM(X30:AA30)</f>
        <v>40205.504799999995</v>
      </c>
      <c r="AC30" s="399">
        <v>10038.672799999998</v>
      </c>
      <c r="AD30" s="399">
        <v>5585.4072000000015</v>
      </c>
      <c r="AE30" s="399">
        <v>11121.422</v>
      </c>
      <c r="AF30" s="406">
        <v>11281.629999999996</v>
      </c>
      <c r="AG30" s="398">
        <f>SUM(AC30:AF30)</f>
        <v>38027.131999999998</v>
      </c>
      <c r="AH30" s="399">
        <v>10616.994799999999</v>
      </c>
      <c r="AI30" s="399">
        <v>11237.322000000002</v>
      </c>
      <c r="AJ30" s="399">
        <v>10987.806400000001</v>
      </c>
      <c r="AK30" s="399">
        <v>8247.8011999999999</v>
      </c>
      <c r="AL30" s="398">
        <f>SUM(AH30:AK30)</f>
        <v>41089.924400000004</v>
      </c>
      <c r="AM30" s="399">
        <v>10641.086799999999</v>
      </c>
      <c r="AN30" s="399">
        <v>10937.015600000001</v>
      </c>
      <c r="AO30" s="399">
        <v>8591.4123999999974</v>
      </c>
      <c r="AP30" s="399">
        <v>11482.239599999999</v>
      </c>
      <c r="AQ30" s="398">
        <f>SUM(AM30:AP30)</f>
        <v>41651.754399999998</v>
      </c>
      <c r="AR30" s="399">
        <v>11139.160400000001</v>
      </c>
      <c r="AS30" s="399">
        <v>9927.1883999999991</v>
      </c>
      <c r="AT30" s="247">
        <v>9129.8420000000006</v>
      </c>
      <c r="AU30" s="150">
        <v>11098.485200000001</v>
      </c>
      <c r="AV30" s="398">
        <f t="shared" ref="AV30:AV32" si="5">SUM(AR30:AU30)</f>
        <v>41294.675999999999</v>
      </c>
    </row>
    <row r="31" spans="2:48">
      <c r="B31" s="396" t="s">
        <v>408</v>
      </c>
      <c r="C31" s="319" t="s">
        <v>373</v>
      </c>
      <c r="D31" s="399">
        <v>3272.8564000000001</v>
      </c>
      <c r="E31" s="399">
        <v>3133.5293999999999</v>
      </c>
      <c r="F31" s="399">
        <v>5525.2493999999997</v>
      </c>
      <c r="G31" s="399">
        <v>5142.9503999999997</v>
      </c>
      <c r="H31" s="398">
        <f>SUM(D31:G31)</f>
        <v>17074.585599999999</v>
      </c>
      <c r="I31" s="399">
        <v>3852.1435999999999</v>
      </c>
      <c r="J31" s="399">
        <v>5132.4547999999995</v>
      </c>
      <c r="K31" s="399">
        <v>5033.0011999999997</v>
      </c>
      <c r="L31" s="399">
        <v>3087.9749999999999</v>
      </c>
      <c r="M31" s="398">
        <f>SUM(I31:L31)</f>
        <v>17105.574599999996</v>
      </c>
      <c r="N31" s="399">
        <v>3777.5572000000002</v>
      </c>
      <c r="O31" s="399">
        <v>3425.2212</v>
      </c>
      <c r="P31" s="399">
        <v>5352.9095845999991</v>
      </c>
      <c r="Q31" s="399">
        <v>5249.7075999999997</v>
      </c>
      <c r="R31" s="398">
        <f>SUM(N31:Q31)</f>
        <v>17805.395584599999</v>
      </c>
      <c r="S31" s="399">
        <f>S14*7.6</f>
        <v>4534.2282213999997</v>
      </c>
      <c r="T31" s="399">
        <f t="shared" si="4"/>
        <v>2858.1258629999998</v>
      </c>
      <c r="U31" s="399">
        <f t="shared" si="4"/>
        <v>5631.5999999999995</v>
      </c>
      <c r="V31" s="399">
        <f t="shared" si="4"/>
        <v>4959.6029155999995</v>
      </c>
      <c r="W31" s="398">
        <f>SUM(S31:V31)</f>
        <v>17983.557000000001</v>
      </c>
      <c r="X31" s="399">
        <f t="shared" si="4"/>
        <v>4728.3361999999997</v>
      </c>
      <c r="Y31" s="399">
        <v>5264.3109999999997</v>
      </c>
      <c r="Z31" s="399">
        <v>5380.8</v>
      </c>
      <c r="AA31" s="399">
        <f>AA14*7.6</f>
        <v>5152.8</v>
      </c>
      <c r="AB31" s="398">
        <f>SUM(X31:AA31)</f>
        <v>20526.247199999998</v>
      </c>
      <c r="AC31" s="399">
        <v>4481.1575999999995</v>
      </c>
      <c r="AD31" s="399">
        <v>4145.9824000000008</v>
      </c>
      <c r="AE31" s="399">
        <v>4805.457199999998</v>
      </c>
      <c r="AF31" s="406">
        <v>4783.4742000000024</v>
      </c>
      <c r="AG31" s="398">
        <f>SUM(AC31:AF31)</f>
        <v>18216.071400000001</v>
      </c>
      <c r="AH31" s="399">
        <v>5175.8926988000003</v>
      </c>
      <c r="AI31" s="399">
        <v>3223.0877011999987</v>
      </c>
      <c r="AJ31" s="399">
        <v>5503.3707175999998</v>
      </c>
      <c r="AK31" s="399">
        <v>5723.1288824000012</v>
      </c>
      <c r="AL31" s="398">
        <f>SUM(AH31:AK31)</f>
        <v>19625.48</v>
      </c>
      <c r="AM31" s="399">
        <v>5557.2644</v>
      </c>
      <c r="AN31" s="399">
        <v>5978.5349155999975</v>
      </c>
      <c r="AO31" s="399">
        <v>6056.133484400003</v>
      </c>
      <c r="AP31" s="399">
        <v>5989.9400000000005</v>
      </c>
      <c r="AQ31" s="398">
        <f>SUM(AM31:AP31)</f>
        <v>23581.872800000005</v>
      </c>
      <c r="AR31" s="399">
        <v>4891.8653927739197</v>
      </c>
      <c r="AS31" s="399">
        <v>5596.4405625145591</v>
      </c>
      <c r="AT31" s="247">
        <v>5334.6698447115195</v>
      </c>
      <c r="AU31" s="247">
        <v>5990.5938051999992</v>
      </c>
      <c r="AV31" s="398">
        <f t="shared" si="5"/>
        <v>21813.569605199998</v>
      </c>
    </row>
    <row r="32" spans="2:48">
      <c r="B32" s="396" t="s">
        <v>409</v>
      </c>
      <c r="C32" s="319" t="s">
        <v>373</v>
      </c>
      <c r="D32" s="399">
        <v>89.342894399999992</v>
      </c>
      <c r="E32" s="399">
        <v>695.08870779999995</v>
      </c>
      <c r="F32" s="399">
        <v>472.96870619999993</v>
      </c>
      <c r="G32" s="399">
        <v>167.7662</v>
      </c>
      <c r="H32" s="398">
        <f>SUM(D32:G32)</f>
        <v>1425.1665083999999</v>
      </c>
      <c r="I32" s="399">
        <v>38</v>
      </c>
      <c r="J32" s="399">
        <v>554.79999999999995</v>
      </c>
      <c r="K32" s="399">
        <v>1023.1955999999999</v>
      </c>
      <c r="L32" s="399">
        <v>753.40319999999974</v>
      </c>
      <c r="M32" s="398">
        <f>SUM(I32:L32)</f>
        <v>2369.3987999999995</v>
      </c>
      <c r="N32" s="399">
        <v>194.8184</v>
      </c>
      <c r="O32" s="399">
        <v>891.4644199999999</v>
      </c>
      <c r="P32" s="399">
        <v>1040.0067088000001</v>
      </c>
      <c r="Q32" s="399">
        <v>601.61027339999998</v>
      </c>
      <c r="R32" s="398">
        <f>SUM(N32:Q32)</f>
        <v>2727.8998022000001</v>
      </c>
      <c r="S32" s="399">
        <f>S15*7.6</f>
        <v>422.31501400000002</v>
      </c>
      <c r="T32" s="399">
        <f t="shared" si="4"/>
        <v>993.34572979999996</v>
      </c>
      <c r="U32" s="399">
        <f t="shared" si="4"/>
        <v>1067.8</v>
      </c>
      <c r="V32" s="399">
        <f t="shared" si="4"/>
        <v>628.36305619999973</v>
      </c>
      <c r="W32" s="398">
        <f>SUM(S32:V32)</f>
        <v>3111.8238000000001</v>
      </c>
      <c r="X32" s="399">
        <f t="shared" si="4"/>
        <v>307.8</v>
      </c>
      <c r="Y32" s="399">
        <v>1065.9531999999999</v>
      </c>
      <c r="Z32" s="399">
        <v>1147.5999999999999</v>
      </c>
      <c r="AA32" s="399">
        <f>AA15*7.6</f>
        <v>843.59999999999991</v>
      </c>
      <c r="AB32" s="398">
        <f>SUM(X32:AA32)</f>
        <v>3364.9531999999995</v>
      </c>
      <c r="AC32" s="399">
        <v>405.96159999999998</v>
      </c>
      <c r="AD32" s="399">
        <v>1084.3984</v>
      </c>
      <c r="AE32" s="399">
        <v>1142.8576</v>
      </c>
      <c r="AF32" s="406">
        <v>654.50440000000015</v>
      </c>
      <c r="AG32" s="398">
        <f>SUM(AC32:AF32)</f>
        <v>3287.7220000000002</v>
      </c>
      <c r="AH32" s="399">
        <v>548.92072359999997</v>
      </c>
      <c r="AI32" s="399">
        <v>1135.8244763999999</v>
      </c>
      <c r="AJ32" s="399">
        <v>1148.2595584000001</v>
      </c>
      <c r="AK32" s="399">
        <v>695.84777680000002</v>
      </c>
      <c r="AL32" s="398">
        <f>SUM(AH32:AK32)</f>
        <v>3528.8525351999997</v>
      </c>
      <c r="AM32" s="399">
        <v>535.91399999999999</v>
      </c>
      <c r="AN32" s="399">
        <v>1064.9280246000001</v>
      </c>
      <c r="AO32" s="399">
        <v>1141.9599753999996</v>
      </c>
      <c r="AP32" s="399">
        <v>760.90440000000012</v>
      </c>
      <c r="AQ32" s="398">
        <f>SUM(AM32:AP32)</f>
        <v>3503.7064</v>
      </c>
      <c r="AR32" s="399">
        <v>475.48815179999997</v>
      </c>
      <c r="AS32" s="399">
        <v>1052.6245707999999</v>
      </c>
      <c r="AT32" s="247">
        <v>1143.7002119999997</v>
      </c>
      <c r="AU32" s="150">
        <v>571.4270140000001</v>
      </c>
      <c r="AV32" s="398">
        <f t="shared" si="5"/>
        <v>3243.2399485999995</v>
      </c>
    </row>
    <row r="33" spans="2:48">
      <c r="B33" s="400" t="s">
        <v>410</v>
      </c>
      <c r="C33" s="401" t="s">
        <v>373</v>
      </c>
      <c r="D33" s="402">
        <f>SUM(D29:D32)</f>
        <v>20593.297447600002</v>
      </c>
      <c r="E33" s="402">
        <f>SUM(E29:E32)</f>
        <v>22678.033205</v>
      </c>
      <c r="F33" s="402">
        <f>SUM(F29:F32)</f>
        <v>24716.083146600002</v>
      </c>
      <c r="G33" s="402">
        <f>SUM(G29:G32)</f>
        <v>24066.456042799997</v>
      </c>
      <c r="H33" s="403">
        <f>SUM(H29:H32)</f>
        <v>92053.869841999986</v>
      </c>
      <c r="I33" s="402">
        <f t="shared" ref="I33:AJ33" si="6">SUM(I29:I32)</f>
        <v>17614.6492</v>
      </c>
      <c r="J33" s="402">
        <f t="shared" si="6"/>
        <v>25709.556427199997</v>
      </c>
      <c r="K33" s="402">
        <f t="shared" si="6"/>
        <v>22501.0657268</v>
      </c>
      <c r="L33" s="402">
        <f t="shared" si="6"/>
        <v>24714.519799999998</v>
      </c>
      <c r="M33" s="403">
        <f t="shared" si="6"/>
        <v>90539.791153999977</v>
      </c>
      <c r="N33" s="402">
        <f t="shared" si="6"/>
        <v>23051.709902399998</v>
      </c>
      <c r="O33" s="402">
        <f t="shared" si="6"/>
        <v>24430.556819999998</v>
      </c>
      <c r="P33" s="402">
        <f t="shared" si="6"/>
        <v>22214.182959799997</v>
      </c>
      <c r="Q33" s="402">
        <f t="shared" si="6"/>
        <v>22813.172673400004</v>
      </c>
      <c r="R33" s="403">
        <f t="shared" si="6"/>
        <v>92509.62235559999</v>
      </c>
      <c r="S33" s="402">
        <f t="shared" si="6"/>
        <v>24642.3015486</v>
      </c>
      <c r="T33" s="402">
        <f t="shared" si="6"/>
        <v>25127.930046000001</v>
      </c>
      <c r="U33" s="402">
        <f t="shared" si="6"/>
        <v>25433.399999999998</v>
      </c>
      <c r="V33" s="402">
        <f t="shared" si="6"/>
        <v>26512.663205399997</v>
      </c>
      <c r="W33" s="403">
        <f t="shared" si="6"/>
        <v>101716.29479999999</v>
      </c>
      <c r="X33" s="402">
        <f t="shared" si="6"/>
        <v>25126.7438</v>
      </c>
      <c r="Y33" s="402">
        <f t="shared" si="6"/>
        <v>25562.147799999995</v>
      </c>
      <c r="Z33" s="402">
        <f t="shared" si="6"/>
        <v>26835.599999999999</v>
      </c>
      <c r="AA33" s="402">
        <f t="shared" si="6"/>
        <v>27519.599999999995</v>
      </c>
      <c r="AB33" s="403">
        <f t="shared" si="6"/>
        <v>105044.0916</v>
      </c>
      <c r="AC33" s="402">
        <f t="shared" si="6"/>
        <v>25445.461199999994</v>
      </c>
      <c r="AD33" s="402">
        <f t="shared" si="6"/>
        <v>20306.918799999999</v>
      </c>
      <c r="AE33" s="402">
        <f t="shared" si="6"/>
        <v>25022.566799999997</v>
      </c>
      <c r="AF33" s="402">
        <f t="shared" si="6"/>
        <v>26879.858600000003</v>
      </c>
      <c r="AG33" s="403">
        <f t="shared" si="6"/>
        <v>97654.805399999997</v>
      </c>
      <c r="AH33" s="402">
        <f t="shared" si="6"/>
        <v>25294.455895599996</v>
      </c>
      <c r="AI33" s="402">
        <f t="shared" si="6"/>
        <v>26302.529304400003</v>
      </c>
      <c r="AJ33" s="402">
        <f t="shared" si="6"/>
        <v>28431.691420400002</v>
      </c>
      <c r="AK33" s="402">
        <v>25814.044046800005</v>
      </c>
      <c r="AL33" s="403">
        <f t="shared" ref="AL33:AQ33" si="7">SUM(AL29:AL32)</f>
        <v>105842.7206672</v>
      </c>
      <c r="AM33" s="402">
        <f t="shared" si="7"/>
        <v>26730.514800000001</v>
      </c>
      <c r="AN33" s="402">
        <f t="shared" si="7"/>
        <v>28356.244597800003</v>
      </c>
      <c r="AO33" s="402">
        <f t="shared" si="7"/>
        <v>27083.331002199993</v>
      </c>
      <c r="AP33" s="402">
        <f t="shared" si="7"/>
        <v>26272.147871200003</v>
      </c>
      <c r="AQ33" s="403">
        <f t="shared" si="7"/>
        <v>108442.23827120001</v>
      </c>
      <c r="AR33" s="402">
        <f>SUM(AR29:AR32)</f>
        <v>27219.200344573921</v>
      </c>
      <c r="AS33" s="402">
        <f>SUM(AS29:AS32)</f>
        <v>27757.072827627278</v>
      </c>
      <c r="AT33" s="402">
        <f>SUM(AT29:AT32)</f>
        <v>26905.150185998798</v>
      </c>
      <c r="AU33" s="402">
        <f t="shared" ref="AU33" si="8">SUM(AU29:AU32)</f>
        <v>26083.581557999991</v>
      </c>
      <c r="AV33" s="403">
        <f>SUM(AV29:AV32)</f>
        <v>107965.00491620001</v>
      </c>
    </row>
    <row r="34" spans="2:48">
      <c r="B34" s="303"/>
      <c r="C34" s="308"/>
      <c r="D34" s="303"/>
      <c r="E34" s="303"/>
      <c r="F34" s="303"/>
      <c r="G34" s="303"/>
      <c r="H34" s="398"/>
      <c r="I34" s="398"/>
      <c r="J34" s="398"/>
      <c r="K34" s="398"/>
      <c r="L34" s="398"/>
      <c r="M34" s="398"/>
      <c r="N34" s="398"/>
      <c r="O34" s="398"/>
      <c r="P34" s="398"/>
      <c r="Q34" s="398"/>
      <c r="R34" s="398"/>
      <c r="V34" s="398"/>
      <c r="W34" s="398"/>
      <c r="AI34" s="406"/>
      <c r="AT34" s="247"/>
    </row>
    <row r="35" spans="2:48">
      <c r="B35" s="396" t="s">
        <v>411</v>
      </c>
      <c r="C35" s="319" t="s">
        <v>373</v>
      </c>
      <c r="D35" s="399">
        <v>9558.1558079999977</v>
      </c>
      <c r="E35" s="399">
        <v>10780.662851999999</v>
      </c>
      <c r="F35" s="399">
        <v>10953.9075044</v>
      </c>
      <c r="G35" s="399">
        <v>6324.6392044000013</v>
      </c>
      <c r="H35" s="398">
        <f>SUM(D35:G35)</f>
        <v>37617.365368799998</v>
      </c>
      <c r="I35" s="399">
        <v>9856.4493479999983</v>
      </c>
      <c r="J35" s="399">
        <v>11365.487222</v>
      </c>
      <c r="K35" s="399">
        <v>8407.860916399999</v>
      </c>
      <c r="L35" s="399">
        <v>11470.4529348</v>
      </c>
      <c r="M35" s="398">
        <f>SUM(I35:L35)</f>
        <v>41100.250421199999</v>
      </c>
      <c r="N35" s="399">
        <v>9125.0512335999993</v>
      </c>
      <c r="O35" s="399">
        <v>9283.5005404000003</v>
      </c>
      <c r="P35" s="399">
        <v>11853.457587199997</v>
      </c>
      <c r="Q35" s="399">
        <v>12772.8953348</v>
      </c>
      <c r="R35" s="398">
        <f>SUM(N35:Q35)</f>
        <v>43034.904695999998</v>
      </c>
      <c r="S35" s="399">
        <f t="shared" ref="S35:X36" si="9">S18*7.6</f>
        <v>11602.148090800001</v>
      </c>
      <c r="T35" s="399">
        <f t="shared" si="9"/>
        <v>11856.851541999999</v>
      </c>
      <c r="U35" s="399">
        <f t="shared" si="9"/>
        <v>12546.280298</v>
      </c>
      <c r="V35" s="399">
        <f t="shared" si="9"/>
        <v>9023.7745912000009</v>
      </c>
      <c r="W35" s="398">
        <f>SUM(S35:V35)</f>
        <v>45029.054521999999</v>
      </c>
      <c r="X35" s="399">
        <f t="shared" si="9"/>
        <v>11518.598060800001</v>
      </c>
      <c r="Y35" s="399">
        <v>12240.268045999997</v>
      </c>
      <c r="Z35" s="399">
        <v>12388.347092000002</v>
      </c>
      <c r="AA35" s="399">
        <f>AA18*7.6</f>
        <v>11965.874864399999</v>
      </c>
      <c r="AB35" s="398">
        <f>SUM(X35:AA35)</f>
        <v>48113.088063200004</v>
      </c>
      <c r="AC35" s="399">
        <v>9423.9732024000004</v>
      </c>
      <c r="AD35" s="399">
        <v>6656.3958331999975</v>
      </c>
      <c r="AE35" s="399">
        <v>10550.030964400001</v>
      </c>
      <c r="AF35" s="406">
        <v>10336.039968399997</v>
      </c>
      <c r="AG35" s="398">
        <f>SUM(AC35:AF35)</f>
        <v>36966.439968399995</v>
      </c>
      <c r="AH35" s="399">
        <v>9611.4726276000001</v>
      </c>
      <c r="AI35" s="399">
        <v>11109.0212016</v>
      </c>
      <c r="AJ35" s="399">
        <v>4559.5331210887152</v>
      </c>
      <c r="AK35" s="399">
        <v>9570.0281176000026</v>
      </c>
      <c r="AL35" s="398">
        <f>SUM(AH35:AK35)</f>
        <v>34850.055067888723</v>
      </c>
      <c r="AM35" s="399">
        <v>7444.4838523999988</v>
      </c>
      <c r="AN35" s="399">
        <v>10112.162497200001</v>
      </c>
      <c r="AO35" s="399">
        <v>11451.7851004</v>
      </c>
      <c r="AP35" s="399">
        <v>10954.112825999999</v>
      </c>
      <c r="AQ35" s="398">
        <f>SUM(AM35:AP35)</f>
        <v>39962.544276000001</v>
      </c>
      <c r="AR35" s="399">
        <v>9716.6733855999992</v>
      </c>
      <c r="AS35" s="399">
        <v>10662.660524800001</v>
      </c>
      <c r="AT35" s="247">
        <v>8804.0941136000001</v>
      </c>
      <c r="AU35" s="150">
        <v>8911.458241999997</v>
      </c>
      <c r="AV35" s="398">
        <f>SUM(AR35:AU35)</f>
        <v>38094.886266000001</v>
      </c>
    </row>
    <row r="36" spans="2:48">
      <c r="B36" s="396" t="s">
        <v>412</v>
      </c>
      <c r="C36" s="319" t="s">
        <v>373</v>
      </c>
      <c r="D36" s="399">
        <v>492.56281719999993</v>
      </c>
      <c r="E36" s="399">
        <v>698.7512352</v>
      </c>
      <c r="F36" s="399">
        <v>723.47932631999993</v>
      </c>
      <c r="G36" s="399">
        <v>583.67577439999991</v>
      </c>
      <c r="H36" s="398">
        <f>SUM(D36:G36)</f>
        <v>2498.4691531199996</v>
      </c>
      <c r="I36" s="399">
        <v>503.35421679999996</v>
      </c>
      <c r="J36" s="399">
        <v>800.60170040000003</v>
      </c>
      <c r="K36" s="399">
        <v>642.80801519999989</v>
      </c>
      <c r="L36" s="399">
        <v>745.96159920000002</v>
      </c>
      <c r="M36" s="398">
        <f>SUM(I36:L36)</f>
        <v>2692.7255315999996</v>
      </c>
      <c r="N36" s="399">
        <v>462.33969200000001</v>
      </c>
      <c r="O36" s="399">
        <v>692.98879360000001</v>
      </c>
      <c r="P36" s="399">
        <v>848.01169360000006</v>
      </c>
      <c r="Q36" s="399">
        <v>831.11231079999993</v>
      </c>
      <c r="R36" s="398">
        <f>SUM(N36:Q36)</f>
        <v>2834.4524899999997</v>
      </c>
      <c r="S36" s="399">
        <f t="shared" si="9"/>
        <v>582.74009188799994</v>
      </c>
      <c r="T36" s="399">
        <f t="shared" si="9"/>
        <v>891.12321039999995</v>
      </c>
      <c r="U36" s="399">
        <f t="shared" si="9"/>
        <v>911.01484240000002</v>
      </c>
      <c r="V36" s="399">
        <f t="shared" si="9"/>
        <v>700.75108399999988</v>
      </c>
      <c r="W36" s="398">
        <f>SUM(S36:V36)</f>
        <v>3085.6292286879998</v>
      </c>
      <c r="X36" s="399">
        <f t="shared" si="9"/>
        <v>600.46946400000002</v>
      </c>
      <c r="Y36" s="399">
        <v>931.71771360000002</v>
      </c>
      <c r="Z36" s="399">
        <v>935.25283079999997</v>
      </c>
      <c r="AA36" s="399">
        <f>AA19*7.6</f>
        <v>846.29746039999998</v>
      </c>
      <c r="AB36" s="398">
        <f>SUM(X36:AA36)</f>
        <v>3313.7374688</v>
      </c>
      <c r="AC36" s="399">
        <v>548.19066759999987</v>
      </c>
      <c r="AD36" s="399">
        <v>623.1353924</v>
      </c>
      <c r="AE36" s="399">
        <v>839.27573679999989</v>
      </c>
      <c r="AF36" s="406">
        <v>754.30158839999979</v>
      </c>
      <c r="AG36" s="398">
        <f>SUM(AC36:AF36)</f>
        <v>2764.9033851999993</v>
      </c>
      <c r="AH36" s="399">
        <v>524.10857799999997</v>
      </c>
      <c r="AI36" s="399">
        <v>906.11401280000007</v>
      </c>
      <c r="AJ36" s="399">
        <v>291.37792000000002</v>
      </c>
      <c r="AK36" s="399">
        <v>718.40190159999997</v>
      </c>
      <c r="AL36" s="398">
        <f>SUM(AH36:AK36)</f>
        <v>2440.0024124000001</v>
      </c>
      <c r="AM36" s="399">
        <v>527.77253040000005</v>
      </c>
      <c r="AN36" s="399">
        <v>712.03191599999991</v>
      </c>
      <c r="AO36" s="399">
        <v>794.92497919999994</v>
      </c>
      <c r="AP36" s="399">
        <v>799.46550039999966</v>
      </c>
      <c r="AQ36" s="398">
        <f>SUM(AM36:AP36)</f>
        <v>2834.1949259999997</v>
      </c>
      <c r="AR36" s="399">
        <v>579.85582439999996</v>
      </c>
      <c r="AS36" s="399">
        <v>889.60213120000014</v>
      </c>
      <c r="AT36" s="247">
        <v>712.41276719999985</v>
      </c>
      <c r="AU36" s="150">
        <v>663.01290399999937</v>
      </c>
      <c r="AV36" s="398">
        <f>SUM(AR36:AU36)</f>
        <v>2844.8836267999991</v>
      </c>
    </row>
    <row r="37" spans="2:48">
      <c r="B37" s="400" t="s">
        <v>413</v>
      </c>
      <c r="C37" s="401" t="s">
        <v>373</v>
      </c>
      <c r="D37" s="402">
        <f>SUM(D35:D36)</f>
        <v>10050.718625199997</v>
      </c>
      <c r="E37" s="402">
        <f>SUM(E35:E36)</f>
        <v>11479.414087199999</v>
      </c>
      <c r="F37" s="402">
        <f>SUM(F35:F36)</f>
        <v>11677.386830719999</v>
      </c>
      <c r="G37" s="402">
        <f>SUM(G35:G36)</f>
        <v>6908.314978800001</v>
      </c>
      <c r="H37" s="403">
        <f>SUM(H35:H36)</f>
        <v>40115.834521919998</v>
      </c>
      <c r="I37" s="402">
        <f t="shared" ref="I37:AJ37" si="10">SUM(I35:I36)</f>
        <v>10359.803564799999</v>
      </c>
      <c r="J37" s="402">
        <f t="shared" si="10"/>
        <v>12166.0889224</v>
      </c>
      <c r="K37" s="402">
        <f t="shared" si="10"/>
        <v>9050.6689315999993</v>
      </c>
      <c r="L37" s="402">
        <f t="shared" si="10"/>
        <v>12216.414534</v>
      </c>
      <c r="M37" s="403">
        <f t="shared" si="10"/>
        <v>43792.9759528</v>
      </c>
      <c r="N37" s="402">
        <f t="shared" si="10"/>
        <v>9587.3909255999988</v>
      </c>
      <c r="O37" s="402">
        <f t="shared" si="10"/>
        <v>9976.4893339999999</v>
      </c>
      <c r="P37" s="402">
        <f t="shared" si="10"/>
        <v>12701.469280799996</v>
      </c>
      <c r="Q37" s="402">
        <f t="shared" si="10"/>
        <v>13604.007645599999</v>
      </c>
      <c r="R37" s="403">
        <f t="shared" si="10"/>
        <v>45869.357185999994</v>
      </c>
      <c r="S37" s="402">
        <f t="shared" si="10"/>
        <v>12184.888182688001</v>
      </c>
      <c r="T37" s="402">
        <f t="shared" si="10"/>
        <v>12747.974752399998</v>
      </c>
      <c r="U37" s="402">
        <f t="shared" si="10"/>
        <v>13457.2951404</v>
      </c>
      <c r="V37" s="402">
        <f t="shared" si="10"/>
        <v>9724.5256752000005</v>
      </c>
      <c r="W37" s="403">
        <f t="shared" si="10"/>
        <v>48114.683750687997</v>
      </c>
      <c r="X37" s="402">
        <f t="shared" si="10"/>
        <v>12119.067524800001</v>
      </c>
      <c r="Y37" s="402">
        <f t="shared" si="10"/>
        <v>13171.985759599997</v>
      </c>
      <c r="Z37" s="402">
        <f t="shared" si="10"/>
        <v>13323.599922800002</v>
      </c>
      <c r="AA37" s="402">
        <f t="shared" si="10"/>
        <v>12812.172324799998</v>
      </c>
      <c r="AB37" s="403">
        <f t="shared" si="10"/>
        <v>51426.825532000003</v>
      </c>
      <c r="AC37" s="402">
        <f t="shared" si="10"/>
        <v>9972.1638700000003</v>
      </c>
      <c r="AD37" s="402">
        <f t="shared" si="10"/>
        <v>7279.5312255999979</v>
      </c>
      <c r="AE37" s="402">
        <f t="shared" si="10"/>
        <v>11389.306701200001</v>
      </c>
      <c r="AF37" s="402">
        <f t="shared" si="10"/>
        <v>11090.341556799996</v>
      </c>
      <c r="AG37" s="403">
        <f t="shared" si="10"/>
        <v>39731.343353599994</v>
      </c>
      <c r="AH37" s="402">
        <f t="shared" si="10"/>
        <v>10135.5812056</v>
      </c>
      <c r="AI37" s="402">
        <f t="shared" si="10"/>
        <v>12015.135214400001</v>
      </c>
      <c r="AJ37" s="402">
        <f t="shared" si="10"/>
        <v>4850.9110410887151</v>
      </c>
      <c r="AK37" s="402">
        <v>10288.430019200001</v>
      </c>
      <c r="AL37" s="403">
        <f t="shared" ref="AL37:AQ37" si="11">SUM(AL35:AL36)</f>
        <v>37290.05748028872</v>
      </c>
      <c r="AM37" s="402">
        <f t="shared" si="11"/>
        <v>7972.2563827999984</v>
      </c>
      <c r="AN37" s="402">
        <f t="shared" si="11"/>
        <v>10824.194413200001</v>
      </c>
      <c r="AO37" s="402">
        <f t="shared" si="11"/>
        <v>12246.7100796</v>
      </c>
      <c r="AP37" s="402">
        <f t="shared" si="11"/>
        <v>11753.578326399998</v>
      </c>
      <c r="AQ37" s="403">
        <f t="shared" si="11"/>
        <v>42796.739201999997</v>
      </c>
      <c r="AR37" s="402">
        <f>SUM(AR35:AR36)</f>
        <v>10296.529209999999</v>
      </c>
      <c r="AS37" s="402">
        <f>SUM(AS35:AS36)</f>
        <v>11552.262656000001</v>
      </c>
      <c r="AT37" s="402">
        <f>SUM(AT35:AT36)</f>
        <v>9516.5068807999996</v>
      </c>
      <c r="AU37" s="402">
        <f t="shared" ref="AU37:AV37" si="12">SUM(AU35:AU36)</f>
        <v>9574.4711459999962</v>
      </c>
      <c r="AV37" s="403">
        <f t="shared" si="12"/>
        <v>40939.769892800003</v>
      </c>
    </row>
    <row r="38" spans="2:48">
      <c r="B38" s="303"/>
      <c r="C38" s="308"/>
      <c r="D38" s="303"/>
      <c r="E38" s="303"/>
      <c r="F38" s="303"/>
      <c r="G38" s="303"/>
      <c r="H38" s="398"/>
      <c r="I38" s="398"/>
      <c r="J38" s="398"/>
      <c r="K38" s="398"/>
      <c r="L38" s="398"/>
      <c r="M38" s="398"/>
      <c r="N38" s="398"/>
      <c r="O38" s="398"/>
      <c r="P38" s="398"/>
      <c r="Q38" s="398"/>
      <c r="R38" s="398"/>
      <c r="V38" s="398"/>
      <c r="W38" s="398"/>
      <c r="AA38" s="408"/>
      <c r="AB38" s="408"/>
      <c r="AG38" s="408"/>
      <c r="AL38" s="408"/>
      <c r="AT38" s="247"/>
    </row>
    <row r="39" spans="2:48" ht="13.5" thickBot="1">
      <c r="B39" s="409" t="s">
        <v>414</v>
      </c>
      <c r="C39" s="410" t="s">
        <v>373</v>
      </c>
      <c r="D39" s="411">
        <f>SUM(D33,D37)</f>
        <v>30644.016072799997</v>
      </c>
      <c r="E39" s="411">
        <f>SUM(E33,E37)</f>
        <v>34157.447292199999</v>
      </c>
      <c r="F39" s="411">
        <f>SUM(F33,F37)</f>
        <v>36393.469977319997</v>
      </c>
      <c r="G39" s="411">
        <f>SUM(G33,G37)</f>
        <v>30974.771021599998</v>
      </c>
      <c r="H39" s="412">
        <f>SUM(H33,H37)</f>
        <v>132169.70436391997</v>
      </c>
      <c r="I39" s="411">
        <f t="shared" ref="I39:AJ39" si="13">SUM(I33,I37)</f>
        <v>27974.4527648</v>
      </c>
      <c r="J39" s="411">
        <f t="shared" si="13"/>
        <v>37875.645349599996</v>
      </c>
      <c r="K39" s="411">
        <f t="shared" si="13"/>
        <v>31551.734658399997</v>
      </c>
      <c r="L39" s="411">
        <f t="shared" si="13"/>
        <v>36930.934333999998</v>
      </c>
      <c r="M39" s="412">
        <f t="shared" si="13"/>
        <v>134332.76710679999</v>
      </c>
      <c r="N39" s="411">
        <f t="shared" si="13"/>
        <v>32639.100827999995</v>
      </c>
      <c r="O39" s="411">
        <f t="shared" si="13"/>
        <v>34407.046153999996</v>
      </c>
      <c r="P39" s="411">
        <f t="shared" si="13"/>
        <v>34915.652240599993</v>
      </c>
      <c r="Q39" s="411">
        <f t="shared" si="13"/>
        <v>36417.180319000006</v>
      </c>
      <c r="R39" s="412">
        <f t="shared" si="13"/>
        <v>138378.97954159998</v>
      </c>
      <c r="S39" s="411">
        <f t="shared" si="13"/>
        <v>36827.189731288003</v>
      </c>
      <c r="T39" s="411">
        <f t="shared" si="13"/>
        <v>37875.904798399999</v>
      </c>
      <c r="U39" s="411">
        <f t="shared" si="13"/>
        <v>38890.695140399999</v>
      </c>
      <c r="V39" s="411">
        <f t="shared" si="13"/>
        <v>36237.188880599999</v>
      </c>
      <c r="W39" s="412">
        <f t="shared" si="13"/>
        <v>149830.97855068799</v>
      </c>
      <c r="X39" s="411">
        <f t="shared" si="13"/>
        <v>37245.811324800001</v>
      </c>
      <c r="Y39" s="411">
        <f t="shared" si="13"/>
        <v>38734.133559599992</v>
      </c>
      <c r="Z39" s="411">
        <f t="shared" si="13"/>
        <v>40159.199922799999</v>
      </c>
      <c r="AA39" s="411">
        <f t="shared" si="13"/>
        <v>40331.772324799997</v>
      </c>
      <c r="AB39" s="412">
        <f t="shared" si="13"/>
        <v>156470.917132</v>
      </c>
      <c r="AC39" s="411">
        <f t="shared" si="13"/>
        <v>35417.625069999995</v>
      </c>
      <c r="AD39" s="411">
        <f t="shared" si="13"/>
        <v>27586.450025599996</v>
      </c>
      <c r="AE39" s="411">
        <f t="shared" si="13"/>
        <v>36411.873501199996</v>
      </c>
      <c r="AF39" s="411">
        <f t="shared" si="13"/>
        <v>37970.200156799998</v>
      </c>
      <c r="AG39" s="412">
        <f t="shared" si="13"/>
        <v>137386.14875359999</v>
      </c>
      <c r="AH39" s="411">
        <f t="shared" si="13"/>
        <v>35430.037101199996</v>
      </c>
      <c r="AI39" s="411">
        <f t="shared" si="13"/>
        <v>38317.664518800004</v>
      </c>
      <c r="AJ39" s="411">
        <f t="shared" si="13"/>
        <v>33282.602461488714</v>
      </c>
      <c r="AK39" s="411">
        <v>36102.474066000002</v>
      </c>
      <c r="AL39" s="412">
        <f t="shared" ref="AL39:AQ39" si="14">SUM(AL33,AL37)</f>
        <v>143132.77814748872</v>
      </c>
      <c r="AM39" s="411">
        <f t="shared" si="14"/>
        <v>34702.771182800003</v>
      </c>
      <c r="AN39" s="411">
        <f t="shared" si="14"/>
        <v>39180.439011000002</v>
      </c>
      <c r="AO39" s="411">
        <f t="shared" si="14"/>
        <v>39330.041081799995</v>
      </c>
      <c r="AP39" s="411">
        <f t="shared" si="14"/>
        <v>38025.726197600001</v>
      </c>
      <c r="AQ39" s="412">
        <f t="shared" si="14"/>
        <v>151238.97747320001</v>
      </c>
      <c r="AR39" s="411">
        <f>SUM(AR33,AR37)</f>
        <v>37515.729554573918</v>
      </c>
      <c r="AS39" s="411">
        <f>SUM(AS33,AS37)</f>
        <v>39309.335483627277</v>
      </c>
      <c r="AT39" s="411">
        <f>SUM(AT33,AT37)</f>
        <v>36421.657066798798</v>
      </c>
      <c r="AU39" s="411">
        <f t="shared" ref="AU39" si="15">SUM(AU33,AU37)</f>
        <v>35658.052703999987</v>
      </c>
      <c r="AV39" s="411">
        <f>SUM(AV33,AV37)</f>
        <v>148904.77480900002</v>
      </c>
    </row>
    <row r="42" spans="2:48">
      <c r="B42" s="391" t="s">
        <v>399</v>
      </c>
    </row>
  </sheetData>
  <pageMargins left="0.25" right="0.25" top="0.75" bottom="0.75" header="0.3" footer="0.3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3"/>
  <sheetViews>
    <sheetView showGridLines="0" zoomScaleNormal="100" workbookViewId="0"/>
  </sheetViews>
  <sheetFormatPr defaultColWidth="8.7109375" defaultRowHeight="12.75"/>
  <cols>
    <col min="1" max="1" width="5" style="4" customWidth="1"/>
    <col min="2" max="16384" width="8.7109375" style="4"/>
  </cols>
  <sheetData>
    <row r="1" spans="1:5">
      <c r="A1" s="48"/>
      <c r="B1" s="48"/>
      <c r="C1" s="48"/>
      <c r="D1" s="48"/>
      <c r="E1" s="48"/>
    </row>
    <row r="3" spans="1:5" ht="18.75">
      <c r="B3" s="20" t="s">
        <v>128</v>
      </c>
    </row>
    <row r="5" spans="1:5">
      <c r="B5" s="9" t="s">
        <v>129</v>
      </c>
      <c r="C5" s="32" t="s">
        <v>130</v>
      </c>
    </row>
    <row r="6" spans="1:5">
      <c r="B6" s="9" t="s">
        <v>131</v>
      </c>
      <c r="C6" s="32" t="s">
        <v>132</v>
      </c>
    </row>
    <row r="7" spans="1:5">
      <c r="B7" s="9" t="s">
        <v>133</v>
      </c>
      <c r="C7" s="32" t="s">
        <v>134</v>
      </c>
    </row>
    <row r="8" spans="1:5">
      <c r="B8" s="9" t="s">
        <v>135</v>
      </c>
      <c r="C8" s="32" t="s">
        <v>136</v>
      </c>
    </row>
    <row r="9" spans="1:5">
      <c r="B9" s="9" t="s">
        <v>137</v>
      </c>
      <c r="C9" s="32" t="s">
        <v>138</v>
      </c>
    </row>
    <row r="10" spans="1:5">
      <c r="B10" s="9" t="s">
        <v>139</v>
      </c>
      <c r="C10" s="32" t="s">
        <v>140</v>
      </c>
    </row>
    <row r="11" spans="1:5">
      <c r="B11" s="9" t="s">
        <v>141</v>
      </c>
      <c r="C11" s="32" t="s">
        <v>142</v>
      </c>
    </row>
    <row r="12" spans="1:5">
      <c r="B12" s="9" t="s">
        <v>143</v>
      </c>
      <c r="C12" s="32" t="s">
        <v>144</v>
      </c>
    </row>
    <row r="13" spans="1:5">
      <c r="B13" s="9" t="s">
        <v>162</v>
      </c>
      <c r="C13" s="32" t="s">
        <v>163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25"/>
  <sheetViews>
    <sheetView showGridLines="0" zoomScaleNormal="100" workbookViewId="0"/>
  </sheetViews>
  <sheetFormatPr defaultColWidth="8.7109375" defaultRowHeight="12.75"/>
  <cols>
    <col min="1" max="1" width="7" style="2" customWidth="1"/>
    <col min="2" max="2" width="6.5703125" style="2" customWidth="1"/>
    <col min="3" max="16384" width="8.7109375" style="2"/>
  </cols>
  <sheetData>
    <row r="2" spans="2:3">
      <c r="B2" s="1"/>
    </row>
    <row r="5" spans="2:3" ht="26.25">
      <c r="B5" s="3" t="s">
        <v>2</v>
      </c>
    </row>
    <row r="7" spans="2:3">
      <c r="B7" s="9" t="s">
        <v>3</v>
      </c>
      <c r="C7" s="4"/>
    </row>
    <row r="8" spans="2:3">
      <c r="B8" s="9" t="s">
        <v>4</v>
      </c>
      <c r="C8" s="4"/>
    </row>
    <row r="9" spans="2:3">
      <c r="B9" s="5"/>
      <c r="C9" s="4" t="s">
        <v>5</v>
      </c>
    </row>
    <row r="10" spans="2:3">
      <c r="B10" s="10" t="s">
        <v>6</v>
      </c>
      <c r="C10" s="11" t="s">
        <v>7</v>
      </c>
    </row>
    <row r="11" spans="2:3">
      <c r="B11" s="10" t="s">
        <v>311</v>
      </c>
      <c r="C11" s="11" t="s">
        <v>8</v>
      </c>
    </row>
    <row r="12" spans="2:3">
      <c r="B12" s="10" t="s">
        <v>310</v>
      </c>
      <c r="C12" s="11" t="s">
        <v>216</v>
      </c>
    </row>
    <row r="13" spans="2:3">
      <c r="B13" s="10" t="s">
        <v>9</v>
      </c>
      <c r="C13" s="11" t="s">
        <v>10</v>
      </c>
    </row>
    <row r="14" spans="2:3">
      <c r="B14" s="12"/>
      <c r="C14" s="13" t="s">
        <v>11</v>
      </c>
    </row>
    <row r="15" spans="2:3">
      <c r="B15" s="10" t="s">
        <v>12</v>
      </c>
      <c r="C15" s="11" t="s">
        <v>13</v>
      </c>
    </row>
    <row r="16" spans="2:3">
      <c r="B16" s="10" t="s">
        <v>14</v>
      </c>
      <c r="C16" s="11" t="s">
        <v>15</v>
      </c>
    </row>
    <row r="17" spans="2:3">
      <c r="B17" s="10" t="s">
        <v>16</v>
      </c>
      <c r="C17" s="11" t="s">
        <v>17</v>
      </c>
    </row>
    <row r="18" spans="2:3">
      <c r="B18" s="119" t="s">
        <v>18</v>
      </c>
      <c r="C18" s="4" t="s">
        <v>19</v>
      </c>
    </row>
    <row r="19" spans="2:3">
      <c r="B19" s="5"/>
      <c r="C19" s="4"/>
    </row>
    <row r="20" spans="2:3">
      <c r="B20" s="5"/>
      <c r="C20" s="4"/>
    </row>
    <row r="21" spans="2:3">
      <c r="B21" s="5"/>
      <c r="C21" s="4"/>
    </row>
    <row r="22" spans="2:3">
      <c r="B22" s="5"/>
      <c r="C22" s="4"/>
    </row>
    <row r="23" spans="2:3">
      <c r="B23" s="5"/>
      <c r="C23" s="4"/>
    </row>
    <row r="24" spans="2:3">
      <c r="B24" s="5"/>
      <c r="C24" s="4"/>
    </row>
    <row r="25" spans="2:3">
      <c r="B25" s="4"/>
    </row>
  </sheetData>
  <pageMargins left="0.25" right="0.25" top="0.75" bottom="0.75" header="0.3" footer="0.3"/>
  <pageSetup paperSize="9" orientation="portrait" r:id="rId1"/>
  <ignoredErrors>
    <ignoredError sqref="B14 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B22"/>
  <sheetViews>
    <sheetView showGridLines="0" zoomScaleNormal="100" workbookViewId="0"/>
  </sheetViews>
  <sheetFormatPr defaultColWidth="8.7109375" defaultRowHeight="12.75"/>
  <cols>
    <col min="1" max="1" width="2.7109375" style="4" customWidth="1"/>
    <col min="2" max="16384" width="8.7109375" style="4"/>
  </cols>
  <sheetData>
    <row r="3" spans="2:2">
      <c r="B3" s="9" t="s">
        <v>20</v>
      </c>
    </row>
    <row r="4" spans="2:2">
      <c r="B4" s="4" t="s">
        <v>21</v>
      </c>
    </row>
    <row r="5" spans="2:2">
      <c r="B5" s="4" t="s">
        <v>22</v>
      </c>
    </row>
    <row r="6" spans="2:2">
      <c r="B6" s="4" t="s">
        <v>23</v>
      </c>
    </row>
    <row r="7" spans="2:2">
      <c r="B7" s="4" t="s">
        <v>24</v>
      </c>
    </row>
    <row r="8" spans="2:2">
      <c r="B8" s="4" t="s">
        <v>25</v>
      </c>
    </row>
    <row r="9" spans="2:2">
      <c r="B9" s="4" t="s">
        <v>26</v>
      </c>
    </row>
    <row r="10" spans="2:2">
      <c r="B10" s="4" t="s">
        <v>27</v>
      </c>
    </row>
    <row r="11" spans="2:2">
      <c r="B11" s="4" t="s">
        <v>28</v>
      </c>
    </row>
    <row r="14" spans="2:2">
      <c r="B14" s="9" t="s">
        <v>29</v>
      </c>
    </row>
    <row r="15" spans="2:2">
      <c r="B15" s="4" t="s">
        <v>30</v>
      </c>
    </row>
    <row r="16" spans="2:2">
      <c r="B16" s="4" t="s">
        <v>31</v>
      </c>
    </row>
    <row r="17" spans="2:2">
      <c r="B17" s="4" t="s">
        <v>32</v>
      </c>
    </row>
    <row r="18" spans="2:2">
      <c r="B18" s="4" t="s">
        <v>33</v>
      </c>
    </row>
    <row r="19" spans="2:2">
      <c r="B19" s="4" t="s">
        <v>34</v>
      </c>
    </row>
    <row r="20" spans="2:2">
      <c r="B20" s="4" t="s">
        <v>35</v>
      </c>
    </row>
    <row r="21" spans="2:2">
      <c r="B21" s="4" t="s">
        <v>36</v>
      </c>
    </row>
    <row r="22" spans="2:2">
      <c r="B22" s="4" t="s">
        <v>37</v>
      </c>
    </row>
  </sheetData>
  <pageMargins left="0.25" right="0.25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Y89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.7109375" defaultRowHeight="12.75" outlineLevelCol="1"/>
  <cols>
    <col min="1" max="1" width="3.7109375" style="145" customWidth="1"/>
    <col min="2" max="2" width="3.5703125" style="145" customWidth="1"/>
    <col min="3" max="3" width="42.7109375" style="145" customWidth="1"/>
    <col min="4" max="4" width="37.7109375" style="145" customWidth="1"/>
    <col min="5" max="5" width="16" style="161" customWidth="1"/>
    <col min="6" max="7" width="15.7109375" style="145" hidden="1" customWidth="1" outlineLevel="1"/>
    <col min="8" max="9" width="16.7109375" style="145" hidden="1" customWidth="1" outlineLevel="1"/>
    <col min="10" max="10" width="16.7109375" style="147" customWidth="1" collapsed="1"/>
    <col min="11" max="14" width="16.7109375" style="145" hidden="1" customWidth="1" outlineLevel="1"/>
    <col min="15" max="15" width="16.7109375" style="147" customWidth="1" collapsed="1"/>
    <col min="16" max="19" width="16.7109375" style="145" hidden="1" customWidth="1" outlineLevel="1"/>
    <col min="20" max="20" width="16.7109375" style="147" customWidth="1" collapsed="1"/>
    <col min="21" max="21" width="16.7109375" style="145" hidden="1" customWidth="1" outlineLevel="1"/>
    <col min="22" max="24" width="15.7109375" style="145" hidden="1" customWidth="1" outlineLevel="1"/>
    <col min="25" max="25" width="15.7109375" style="147" customWidth="1" collapsed="1"/>
    <col min="26" max="29" width="16" style="145" hidden="1" customWidth="1" outlineLevel="1"/>
    <col min="30" max="30" width="32.7109375" style="145" hidden="1" customWidth="1" outlineLevel="1"/>
    <col min="31" max="31" width="16" style="145" customWidth="1" collapsed="1"/>
    <col min="32" max="33" width="16" style="145" hidden="1" customWidth="1" outlineLevel="1"/>
    <col min="34" max="34" width="16.7109375" style="145" hidden="1" customWidth="1" outlineLevel="1"/>
    <col min="35" max="35" width="18.7109375" style="145" hidden="1" customWidth="1" outlineLevel="1"/>
    <col min="36" max="36" width="16" style="145" customWidth="1" collapsed="1"/>
    <col min="37" max="37" width="16" style="145" hidden="1" customWidth="1" outlineLevel="1"/>
    <col min="38" max="38" width="15.7109375" style="145" hidden="1" customWidth="1" outlineLevel="1"/>
    <col min="39" max="39" width="16.28515625" style="145" hidden="1" customWidth="1" outlineLevel="1"/>
    <col min="40" max="40" width="15.42578125" style="145" hidden="1" customWidth="1" outlineLevel="1"/>
    <col min="41" max="41" width="11.28515625" style="145" customWidth="1" collapsed="1"/>
    <col min="42" max="42" width="13.140625" style="145" hidden="1" customWidth="1" outlineLevel="1"/>
    <col min="43" max="43" width="13.42578125" style="145" hidden="1" customWidth="1" outlineLevel="1"/>
    <col min="44" max="45" width="16" style="145" hidden="1" customWidth="1" outlineLevel="1"/>
    <col min="46" max="46" width="16" style="145" bestFit="1" customWidth="1" collapsed="1"/>
    <col min="47" max="47" width="16" style="145" customWidth="1" outlineLevel="1"/>
    <col min="48" max="48" width="12.5703125" style="145" customWidth="1" outlineLevel="1"/>
    <col min="49" max="49" width="11.85546875" style="145" customWidth="1" outlineLevel="1"/>
    <col min="50" max="50" width="15.42578125" style="145" customWidth="1" outlineLevel="1"/>
    <col min="51" max="51" width="11.28515625" style="145" bestFit="1" customWidth="1"/>
    <col min="52" max="16384" width="8.7109375" style="145"/>
  </cols>
  <sheetData>
    <row r="1" spans="2:51">
      <c r="B1" s="14"/>
      <c r="C1" s="15"/>
      <c r="D1" s="15"/>
      <c r="E1" s="15"/>
      <c r="F1" s="160" t="s">
        <v>145</v>
      </c>
      <c r="G1" s="160" t="s">
        <v>146</v>
      </c>
      <c r="H1" s="160" t="s">
        <v>147</v>
      </c>
      <c r="I1" s="160" t="s">
        <v>148</v>
      </c>
      <c r="J1" s="52">
        <v>2015</v>
      </c>
      <c r="K1" s="160" t="s">
        <v>149</v>
      </c>
      <c r="L1" s="160" t="s">
        <v>150</v>
      </c>
      <c r="M1" s="160" t="s">
        <v>151</v>
      </c>
      <c r="N1" s="160" t="s">
        <v>152</v>
      </c>
      <c r="O1" s="52">
        <v>2016</v>
      </c>
      <c r="P1" s="160" t="s">
        <v>153</v>
      </c>
      <c r="Q1" s="160" t="s">
        <v>154</v>
      </c>
      <c r="R1" s="160" t="s">
        <v>155</v>
      </c>
      <c r="S1" s="160" t="s">
        <v>156</v>
      </c>
      <c r="T1" s="52">
        <v>2017</v>
      </c>
      <c r="U1" s="160" t="s">
        <v>157</v>
      </c>
      <c r="V1" s="160" t="s">
        <v>164</v>
      </c>
      <c r="W1" s="160" t="s">
        <v>165</v>
      </c>
      <c r="X1" s="160" t="s">
        <v>168</v>
      </c>
      <c r="Y1" s="52">
        <v>2018</v>
      </c>
      <c r="Z1" s="160" t="s">
        <v>169</v>
      </c>
      <c r="AA1" s="160" t="s">
        <v>177</v>
      </c>
      <c r="AB1" s="160" t="s">
        <v>189</v>
      </c>
      <c r="AC1" s="160" t="s">
        <v>201</v>
      </c>
      <c r="AD1" s="160" t="s">
        <v>201</v>
      </c>
      <c r="AE1" s="52">
        <v>2019</v>
      </c>
      <c r="AF1" s="160" t="s">
        <v>262</v>
      </c>
      <c r="AG1" s="160" t="s">
        <v>287</v>
      </c>
      <c r="AH1" s="160" t="s">
        <v>293</v>
      </c>
      <c r="AI1" s="160" t="s">
        <v>301</v>
      </c>
      <c r="AJ1" s="52">
        <v>2020</v>
      </c>
      <c r="AK1" s="160" t="s">
        <v>312</v>
      </c>
      <c r="AL1" s="160" t="s">
        <v>315</v>
      </c>
      <c r="AM1" s="160" t="s">
        <v>321</v>
      </c>
      <c r="AN1" s="160" t="s">
        <v>324</v>
      </c>
      <c r="AO1" s="52">
        <v>2021</v>
      </c>
      <c r="AP1" s="160" t="s">
        <v>327</v>
      </c>
      <c r="AQ1" s="160" t="s">
        <v>331</v>
      </c>
      <c r="AR1" s="160" t="s">
        <v>335</v>
      </c>
      <c r="AS1" s="160" t="s">
        <v>340</v>
      </c>
      <c r="AT1" s="52">
        <v>2022</v>
      </c>
      <c r="AU1" s="160" t="s">
        <v>348</v>
      </c>
      <c r="AV1" s="160" t="s">
        <v>415</v>
      </c>
      <c r="AW1" s="160" t="s">
        <v>423</v>
      </c>
      <c r="AX1" s="160" t="s">
        <v>433</v>
      </c>
      <c r="AY1" s="52">
        <v>2023</v>
      </c>
    </row>
    <row r="2" spans="2:51">
      <c r="B2" s="145" t="s">
        <v>38</v>
      </c>
      <c r="E2" s="161" t="s">
        <v>178</v>
      </c>
      <c r="F2" s="158">
        <v>53.93634920634922</v>
      </c>
      <c r="G2" s="158">
        <v>61.875</v>
      </c>
      <c r="H2" s="158">
        <v>50.434999999999995</v>
      </c>
      <c r="I2" s="158">
        <v>43.764296875000021</v>
      </c>
      <c r="J2" s="55">
        <v>52.37003937007875</v>
      </c>
      <c r="K2" s="158">
        <v>33.939193548387088</v>
      </c>
      <c r="L2" s="158">
        <v>45.5886507936508</v>
      </c>
      <c r="M2" s="158">
        <v>45.858923076923098</v>
      </c>
      <c r="N2" s="158">
        <v>49.326984126984122</v>
      </c>
      <c r="O2" s="55">
        <v>43.734169960474318</v>
      </c>
      <c r="P2" s="158">
        <v>53.692187500000017</v>
      </c>
      <c r="Q2" s="158">
        <v>49.641393442622963</v>
      </c>
      <c r="R2" s="158">
        <v>52.077187499999994</v>
      </c>
      <c r="S2" s="158">
        <v>61.256825396825377</v>
      </c>
      <c r="T2" s="55">
        <v>54.192638888888901</v>
      </c>
      <c r="U2" s="158">
        <v>66.819841269841262</v>
      </c>
      <c r="V2" s="158">
        <v>74.393306451612901</v>
      </c>
      <c r="W2" s="158">
        <v>75.162343750000005</v>
      </c>
      <c r="X2" s="158">
        <v>68.87</v>
      </c>
      <c r="Y2" s="55">
        <v>71.31</v>
      </c>
      <c r="Z2" s="171">
        <v>63.13</v>
      </c>
      <c r="AA2" s="76">
        <v>68.861229508196715</v>
      </c>
      <c r="AB2" s="76">
        <v>62.000461538461529</v>
      </c>
      <c r="AC2" s="76">
        <v>63.084531249999984</v>
      </c>
      <c r="AD2" s="76">
        <v>63.084531249999984</v>
      </c>
      <c r="AE2" s="147">
        <v>64.209999999999994</v>
      </c>
      <c r="AF2" s="145">
        <v>50.7</v>
      </c>
      <c r="AG2" s="158">
        <v>29.556229508196722</v>
      </c>
      <c r="AH2" s="158">
        <v>42.944923076923082</v>
      </c>
      <c r="AI2" s="158">
        <v>44.162812500000008</v>
      </c>
      <c r="AJ2" s="55">
        <v>41.838346456692925</v>
      </c>
      <c r="AK2" s="158">
        <v>61.122301587301592</v>
      </c>
      <c r="AL2" s="158">
        <v>68.967459016393434</v>
      </c>
      <c r="AM2" s="158">
        <v>67.915687830687858</v>
      </c>
      <c r="AN2" s="145">
        <v>70.91</v>
      </c>
      <c r="AO2" s="55">
        <v>67.22886210859572</v>
      </c>
      <c r="AP2" s="158">
        <v>102.23</v>
      </c>
      <c r="AQ2" s="145">
        <v>113.93</v>
      </c>
      <c r="AR2" s="150">
        <v>105.51</v>
      </c>
      <c r="AS2" s="150">
        <v>88.87</v>
      </c>
      <c r="AT2" s="425">
        <v>101.31667999999998</v>
      </c>
      <c r="AU2" s="224">
        <v>81.170468750000026</v>
      </c>
      <c r="AV2" s="158">
        <v>79.66</v>
      </c>
      <c r="AW2" s="171">
        <v>86.75</v>
      </c>
      <c r="AX2" s="158">
        <v>84.337301587301582</v>
      </c>
      <c r="AY2" s="55">
        <v>82.642290836653416</v>
      </c>
    </row>
    <row r="3" spans="2:51">
      <c r="B3" s="148" t="s">
        <v>166</v>
      </c>
      <c r="C3" s="148"/>
      <c r="D3" s="148"/>
      <c r="E3" s="161" t="s">
        <v>179</v>
      </c>
      <c r="F3" s="158">
        <v>184.57788888888882</v>
      </c>
      <c r="G3" s="158">
        <v>185.86153846153843</v>
      </c>
      <c r="H3" s="158">
        <v>216.91630434782604</v>
      </c>
      <c r="I3" s="158">
        <v>300.43565217391313</v>
      </c>
      <c r="J3" s="55">
        <v>222.25147945205487</v>
      </c>
      <c r="K3" s="158">
        <v>355.11813186813185</v>
      </c>
      <c r="L3" s="158">
        <v>335.57999999999993</v>
      </c>
      <c r="M3" s="158">
        <v>341.33826086956515</v>
      </c>
      <c r="N3" s="158">
        <v>335.07271739130442</v>
      </c>
      <c r="O3" s="55">
        <v>341.75775956284201</v>
      </c>
      <c r="P3" s="158">
        <v>322.5292222222223</v>
      </c>
      <c r="Q3" s="158">
        <v>315.00670329670334</v>
      </c>
      <c r="R3" s="158">
        <v>332.17956521739148</v>
      </c>
      <c r="S3" s="158">
        <v>334.4015217391306</v>
      </c>
      <c r="T3" s="55">
        <v>326.07863013698676</v>
      </c>
      <c r="U3" s="158">
        <v>323.30644444444448</v>
      </c>
      <c r="V3" s="158">
        <v>329.62934065934064</v>
      </c>
      <c r="W3" s="158">
        <v>355.89945652173907</v>
      </c>
      <c r="X3" s="158">
        <v>369.83</v>
      </c>
      <c r="Y3" s="55">
        <v>344.71</v>
      </c>
      <c r="Z3" s="158">
        <v>377.73</v>
      </c>
      <c r="AA3" s="172">
        <v>379.14</v>
      </c>
      <c r="AB3" s="172">
        <v>385.85935483870952</v>
      </c>
      <c r="AC3" s="172">
        <v>386.85849462365593</v>
      </c>
      <c r="AD3" s="172">
        <v>386.85849462365593</v>
      </c>
      <c r="AE3" s="109">
        <v>382.86536986301365</v>
      </c>
      <c r="AF3" s="172">
        <v>391.72</v>
      </c>
      <c r="AG3" s="172">
        <v>417.69131868131882</v>
      </c>
      <c r="AH3" s="172">
        <v>418.19054347826108</v>
      </c>
      <c r="AI3" s="172">
        <v>426.05826086956529</v>
      </c>
      <c r="AJ3" s="109">
        <v>413.46338797814178</v>
      </c>
      <c r="AK3" s="172">
        <v>419.93822222222207</v>
      </c>
      <c r="AL3" s="172">
        <v>428.44560439560468</v>
      </c>
      <c r="AM3" s="172">
        <v>424.70391941391995</v>
      </c>
      <c r="AN3" s="145">
        <v>426.06</v>
      </c>
      <c r="AO3" s="55">
        <v>424.78693650793667</v>
      </c>
      <c r="AP3" s="172">
        <v>457.41</v>
      </c>
      <c r="AQ3" s="145">
        <v>442.8</v>
      </c>
      <c r="AR3" s="158">
        <v>458.60336996336929</v>
      </c>
      <c r="AS3" s="158">
        <v>467.84739130434792</v>
      </c>
      <c r="AT3" s="55">
        <v>460.93336986301358</v>
      </c>
      <c r="AU3" s="158">
        <v>454.8183333333335</v>
      </c>
      <c r="AV3" s="224">
        <v>448.82</v>
      </c>
      <c r="AW3" s="224">
        <v>455.27</v>
      </c>
      <c r="AX3" s="158">
        <v>465.93182795698937</v>
      </c>
      <c r="AY3" s="55">
        <v>456.21369863013626</v>
      </c>
    </row>
    <row r="4" spans="2:51">
      <c r="B4" s="17" t="s">
        <v>167</v>
      </c>
      <c r="C4" s="18"/>
      <c r="D4" s="18"/>
      <c r="E4" s="54" t="s">
        <v>179</v>
      </c>
      <c r="F4" s="159">
        <v>185.65</v>
      </c>
      <c r="G4" s="159">
        <v>186.2</v>
      </c>
      <c r="H4" s="159">
        <v>270.39999999999998</v>
      </c>
      <c r="I4" s="159">
        <v>339.47</v>
      </c>
      <c r="J4" s="56">
        <v>339.47</v>
      </c>
      <c r="K4" s="159">
        <v>343.06</v>
      </c>
      <c r="L4" s="159">
        <v>338.87</v>
      </c>
      <c r="M4" s="159">
        <v>334.93</v>
      </c>
      <c r="N4" s="159">
        <v>333.29</v>
      </c>
      <c r="O4" s="56">
        <v>333.29</v>
      </c>
      <c r="P4" s="159">
        <v>314.79000000000002</v>
      </c>
      <c r="Q4" s="159">
        <v>321.45999999999998</v>
      </c>
      <c r="R4" s="159">
        <v>341.19</v>
      </c>
      <c r="S4" s="159">
        <v>332.33</v>
      </c>
      <c r="T4" s="56">
        <v>332.33</v>
      </c>
      <c r="U4" s="159">
        <v>318.31</v>
      </c>
      <c r="V4" s="159">
        <v>341.08</v>
      </c>
      <c r="W4" s="159">
        <v>363.07</v>
      </c>
      <c r="X4" s="159">
        <v>384.2</v>
      </c>
      <c r="Y4" s="56">
        <v>384.2</v>
      </c>
      <c r="Z4" s="159">
        <v>380.04</v>
      </c>
      <c r="AA4" s="159">
        <v>380.53</v>
      </c>
      <c r="AB4" s="159">
        <v>387.99</v>
      </c>
      <c r="AC4" s="110">
        <v>382.59</v>
      </c>
      <c r="AD4" s="110">
        <v>382.59</v>
      </c>
      <c r="AE4" s="56">
        <v>382.59</v>
      </c>
      <c r="AF4" s="159">
        <v>447.67</v>
      </c>
      <c r="AG4" s="159">
        <v>403.93</v>
      </c>
      <c r="AH4" s="159">
        <v>431.82</v>
      </c>
      <c r="AI4" s="159">
        <v>420.91</v>
      </c>
      <c r="AJ4" s="56">
        <v>420.91</v>
      </c>
      <c r="AK4" s="159">
        <v>424.89</v>
      </c>
      <c r="AL4" s="159">
        <v>427.89</v>
      </c>
      <c r="AM4" s="159">
        <v>425.7</v>
      </c>
      <c r="AN4" s="159">
        <v>431.8</v>
      </c>
      <c r="AO4" s="56">
        <v>431.8</v>
      </c>
      <c r="AP4" s="159">
        <v>466.31</v>
      </c>
      <c r="AQ4" s="159">
        <v>470.34</v>
      </c>
      <c r="AR4" s="159">
        <v>476.71</v>
      </c>
      <c r="AS4" s="159">
        <v>462.65</v>
      </c>
      <c r="AT4" s="56">
        <v>462.65</v>
      </c>
      <c r="AU4" s="159">
        <v>451.71</v>
      </c>
      <c r="AV4" s="159">
        <v>452.51</v>
      </c>
      <c r="AW4" s="159">
        <v>474.47</v>
      </c>
      <c r="AX4" s="159">
        <v>454.56</v>
      </c>
      <c r="AY4" s="422">
        <v>454.56</v>
      </c>
    </row>
    <row r="5" spans="2:51">
      <c r="B5" s="149"/>
      <c r="C5" s="150"/>
      <c r="D5" s="150"/>
      <c r="J5" s="57"/>
      <c r="K5" s="150"/>
      <c r="L5" s="150"/>
      <c r="M5" s="150"/>
      <c r="N5" s="150"/>
      <c r="O5" s="57"/>
      <c r="P5" s="150"/>
      <c r="Q5" s="150"/>
      <c r="R5" s="150"/>
      <c r="S5" s="150"/>
      <c r="T5" s="57"/>
    </row>
    <row r="7" spans="2:51" ht="18.75">
      <c r="B7" s="20" t="s">
        <v>7</v>
      </c>
    </row>
    <row r="9" spans="2:51">
      <c r="B9" s="73"/>
      <c r="U9" s="22"/>
      <c r="Z9" s="22"/>
      <c r="AA9" s="22"/>
    </row>
    <row r="10" spans="2:51">
      <c r="B10" s="23"/>
      <c r="C10" s="15"/>
      <c r="D10" s="15"/>
      <c r="E10" s="15"/>
      <c r="F10" s="160" t="s">
        <v>145</v>
      </c>
      <c r="G10" s="160" t="s">
        <v>146</v>
      </c>
      <c r="H10" s="160" t="s">
        <v>147</v>
      </c>
      <c r="I10" s="160" t="s">
        <v>148</v>
      </c>
      <c r="J10" s="52">
        <v>2015</v>
      </c>
      <c r="K10" s="160" t="s">
        <v>149</v>
      </c>
      <c r="L10" s="160" t="s">
        <v>150</v>
      </c>
      <c r="M10" s="160" t="s">
        <v>151</v>
      </c>
      <c r="N10" s="160" t="s">
        <v>152</v>
      </c>
      <c r="O10" s="52">
        <v>2016</v>
      </c>
      <c r="P10" s="160" t="s">
        <v>180</v>
      </c>
      <c r="Q10" s="160" t="s">
        <v>182</v>
      </c>
      <c r="R10" s="160" t="s">
        <v>181</v>
      </c>
      <c r="S10" s="160" t="s">
        <v>183</v>
      </c>
      <c r="T10" s="52">
        <v>2017</v>
      </c>
      <c r="U10" s="160" t="s">
        <v>184</v>
      </c>
      <c r="V10" s="160" t="s">
        <v>185</v>
      </c>
      <c r="W10" s="160" t="s">
        <v>186</v>
      </c>
      <c r="X10" s="160" t="s">
        <v>187</v>
      </c>
      <c r="Y10" s="52">
        <v>2018</v>
      </c>
      <c r="Z10" s="160" t="s">
        <v>191</v>
      </c>
      <c r="AA10" s="160" t="s">
        <v>192</v>
      </c>
      <c r="AB10" s="160" t="s">
        <v>190</v>
      </c>
      <c r="AC10" s="111" t="s">
        <v>202</v>
      </c>
      <c r="AD10" s="111" t="s">
        <v>303</v>
      </c>
      <c r="AE10" s="52">
        <v>2019</v>
      </c>
      <c r="AF10" s="111" t="s">
        <v>271</v>
      </c>
      <c r="AG10" s="111" t="s">
        <v>288</v>
      </c>
      <c r="AH10" s="111" t="s">
        <v>294</v>
      </c>
      <c r="AI10" s="111" t="s">
        <v>302</v>
      </c>
      <c r="AJ10" s="52">
        <v>2020</v>
      </c>
      <c r="AK10" s="111" t="s">
        <v>313</v>
      </c>
      <c r="AL10" s="111" t="s">
        <v>316</v>
      </c>
      <c r="AM10" s="111" t="s">
        <v>322</v>
      </c>
      <c r="AN10" s="111" t="s">
        <v>325</v>
      </c>
      <c r="AO10" s="52">
        <v>2021</v>
      </c>
      <c r="AP10" s="111" t="s">
        <v>328</v>
      </c>
      <c r="AQ10" s="111" t="s">
        <v>332</v>
      </c>
      <c r="AR10" s="111" t="s">
        <v>336</v>
      </c>
      <c r="AS10" s="111" t="s">
        <v>341</v>
      </c>
      <c r="AT10" s="225" t="s">
        <v>342</v>
      </c>
      <c r="AU10" s="111" t="s">
        <v>349</v>
      </c>
      <c r="AV10" s="111" t="s">
        <v>416</v>
      </c>
      <c r="AW10" s="111" t="s">
        <v>426</v>
      </c>
      <c r="AX10" s="111" t="s">
        <v>434</v>
      </c>
      <c r="AY10" s="52">
        <v>2023</v>
      </c>
    </row>
    <row r="11" spans="2:51">
      <c r="B11" s="147" t="s">
        <v>39</v>
      </c>
      <c r="E11" s="142"/>
      <c r="J11" s="59"/>
      <c r="K11" s="24"/>
      <c r="L11" s="24"/>
      <c r="M11" s="24"/>
      <c r="N11" s="24"/>
      <c r="O11" s="59"/>
      <c r="P11" s="24"/>
      <c r="Q11" s="24"/>
      <c r="R11" s="24"/>
      <c r="S11" s="24"/>
      <c r="T11" s="59"/>
    </row>
    <row r="12" spans="2:51">
      <c r="B12" s="25" t="s">
        <v>40</v>
      </c>
      <c r="J12" s="59"/>
      <c r="K12" s="24"/>
      <c r="L12" s="24"/>
      <c r="M12" s="24"/>
      <c r="N12" s="24"/>
      <c r="O12" s="59"/>
      <c r="P12" s="24"/>
      <c r="Q12" s="24"/>
      <c r="R12" s="24"/>
      <c r="S12" s="24"/>
      <c r="T12" s="59"/>
    </row>
    <row r="13" spans="2:51">
      <c r="B13" s="145" t="s">
        <v>41</v>
      </c>
      <c r="E13" s="161" t="s">
        <v>170</v>
      </c>
      <c r="F13" s="142">
        <v>4389609.9510000004</v>
      </c>
      <c r="G13" s="142">
        <v>2548611.398</v>
      </c>
      <c r="H13" s="142">
        <v>3022989.3089999999</v>
      </c>
      <c r="I13" s="142">
        <v>2651338.4559999998</v>
      </c>
      <c r="J13" s="142">
        <v>2651338.4559999998</v>
      </c>
      <c r="K13" s="142">
        <v>2754417.9109999998</v>
      </c>
      <c r="L13" s="142">
        <v>2815871.798</v>
      </c>
      <c r="M13" s="142">
        <v>2840690.59</v>
      </c>
      <c r="N13" s="142">
        <v>2953135.665</v>
      </c>
      <c r="O13" s="142">
        <v>2953135.665</v>
      </c>
      <c r="P13" s="142">
        <v>2994183.4530000002</v>
      </c>
      <c r="Q13" s="142">
        <v>3098985.6880000001</v>
      </c>
      <c r="R13" s="142">
        <v>3243877.892</v>
      </c>
      <c r="S13" s="142">
        <v>4080164.4840000002</v>
      </c>
      <c r="T13" s="142">
        <v>4080164.4840000002</v>
      </c>
      <c r="U13" s="142">
        <v>3355925.0520000001</v>
      </c>
      <c r="V13" s="142">
        <v>4132186.4589999998</v>
      </c>
      <c r="W13" s="142">
        <v>4153245.892</v>
      </c>
      <c r="X13" s="142">
        <v>4515169.8789999997</v>
      </c>
      <c r="Y13" s="142">
        <v>4515169.8789999997</v>
      </c>
      <c r="Z13" s="142">
        <v>4488942</v>
      </c>
      <c r="AA13" s="142">
        <v>4465929.9539999999</v>
      </c>
      <c r="AB13" s="142">
        <v>4420619</v>
      </c>
      <c r="AC13" s="137">
        <v>4484271</v>
      </c>
      <c r="AD13" s="137">
        <v>4484271</v>
      </c>
      <c r="AE13" s="184">
        <f>AD13</f>
        <v>4484271</v>
      </c>
      <c r="AF13" s="137">
        <v>4717485</v>
      </c>
      <c r="AG13" s="137">
        <v>4385152</v>
      </c>
      <c r="AH13" s="137">
        <v>4461515</v>
      </c>
      <c r="AI13" s="137">
        <v>4369745</v>
      </c>
      <c r="AJ13" s="184">
        <f>AI13</f>
        <v>4369745</v>
      </c>
      <c r="AK13" s="137">
        <v>4307296</v>
      </c>
      <c r="AL13" s="137">
        <v>4299332</v>
      </c>
      <c r="AM13" s="137">
        <v>4310049</v>
      </c>
      <c r="AN13" s="137">
        <v>3405980</v>
      </c>
      <c r="AO13" s="184">
        <v>3405980</v>
      </c>
      <c r="AP13" s="137">
        <v>3492680</v>
      </c>
      <c r="AQ13" s="137">
        <v>3496920</v>
      </c>
      <c r="AR13" s="137">
        <v>7059735</v>
      </c>
      <c r="AS13" s="137">
        <v>6989837</v>
      </c>
      <c r="AT13" s="137">
        <v>6989837</v>
      </c>
      <c r="AU13" s="137">
        <v>6867972</v>
      </c>
      <c r="AV13" s="137">
        <v>6795189</v>
      </c>
      <c r="AW13" s="137">
        <v>7045053</v>
      </c>
      <c r="AX13" s="184">
        <v>7181206</v>
      </c>
      <c r="AY13" s="184">
        <v>7181206</v>
      </c>
    </row>
    <row r="14" spans="2:51">
      <c r="B14" s="145" t="s">
        <v>171</v>
      </c>
      <c r="E14" s="161" t="s">
        <v>170</v>
      </c>
      <c r="F14" s="142">
        <v>0</v>
      </c>
      <c r="G14" s="142">
        <v>0</v>
      </c>
      <c r="H14" s="142">
        <v>0</v>
      </c>
      <c r="I14" s="142">
        <v>0</v>
      </c>
      <c r="J14" s="142">
        <v>0</v>
      </c>
      <c r="K14" s="142">
        <v>0</v>
      </c>
      <c r="L14" s="142">
        <v>0</v>
      </c>
      <c r="M14" s="142">
        <v>0</v>
      </c>
      <c r="N14" s="142">
        <v>0</v>
      </c>
      <c r="O14" s="142">
        <v>0</v>
      </c>
      <c r="P14" s="142"/>
      <c r="Q14" s="142"/>
      <c r="R14" s="142"/>
      <c r="S14" s="142">
        <v>0</v>
      </c>
      <c r="T14" s="142">
        <v>0</v>
      </c>
      <c r="U14" s="142">
        <v>0</v>
      </c>
      <c r="V14" s="142">
        <v>0</v>
      </c>
      <c r="W14" s="142">
        <v>0</v>
      </c>
      <c r="X14" s="142">
        <v>0</v>
      </c>
      <c r="Y14" s="142">
        <v>0</v>
      </c>
      <c r="Z14" s="142">
        <v>42838</v>
      </c>
      <c r="AA14" s="142">
        <v>40972.543000000005</v>
      </c>
      <c r="AB14" s="142">
        <v>39334</v>
      </c>
      <c r="AC14" s="137">
        <v>38379</v>
      </c>
      <c r="AD14" s="137">
        <v>38379</v>
      </c>
      <c r="AE14" s="184">
        <f t="shared" ref="AE14:AE79" si="0">AD14</f>
        <v>38379</v>
      </c>
      <c r="AF14" s="137">
        <v>42981</v>
      </c>
      <c r="AG14" s="137">
        <v>36309</v>
      </c>
      <c r="AH14" s="137">
        <v>40849</v>
      </c>
      <c r="AI14" s="137">
        <v>53661</v>
      </c>
      <c r="AJ14" s="184">
        <f t="shared" ref="AJ14:AJ78" si="1">AI14</f>
        <v>53661</v>
      </c>
      <c r="AK14" s="137">
        <v>76544</v>
      </c>
      <c r="AL14" s="137">
        <v>67573</v>
      </c>
      <c r="AM14" s="137">
        <v>54060</v>
      </c>
      <c r="AN14" s="137">
        <v>40551</v>
      </c>
      <c r="AO14" s="184">
        <v>40551</v>
      </c>
      <c r="AP14" s="137">
        <v>45032</v>
      </c>
      <c r="AQ14" s="137">
        <v>48370</v>
      </c>
      <c r="AR14" s="137">
        <v>76095</v>
      </c>
      <c r="AS14" s="137">
        <v>76567</v>
      </c>
      <c r="AT14" s="137">
        <v>76567</v>
      </c>
      <c r="AU14" s="137">
        <v>77635</v>
      </c>
      <c r="AV14" s="137">
        <v>107686</v>
      </c>
      <c r="AW14" s="137">
        <v>115505</v>
      </c>
      <c r="AX14" s="184">
        <v>101765</v>
      </c>
      <c r="AY14" s="184">
        <v>101765</v>
      </c>
    </row>
    <row r="15" spans="2:51">
      <c r="B15" s="145" t="s">
        <v>42</v>
      </c>
      <c r="E15" s="161" t="s">
        <v>170</v>
      </c>
      <c r="F15" s="142">
        <v>287591.18099999998</v>
      </c>
      <c r="G15" s="142">
        <v>185634.92800000001</v>
      </c>
      <c r="H15" s="142">
        <v>206500.769</v>
      </c>
      <c r="I15" s="142">
        <v>208526.06299999999</v>
      </c>
      <c r="J15" s="142">
        <v>208526.06299999999</v>
      </c>
      <c r="K15" s="142">
        <v>210600.23300000001</v>
      </c>
      <c r="L15" s="142">
        <v>212180.30499999999</v>
      </c>
      <c r="M15" s="142">
        <v>220605.15400000001</v>
      </c>
      <c r="N15" s="142">
        <v>231553.16800000001</v>
      </c>
      <c r="O15" s="142">
        <v>231553.16800000001</v>
      </c>
      <c r="P15" s="142">
        <v>230102.45199999999</v>
      </c>
      <c r="Q15" s="142">
        <v>229871.55100000001</v>
      </c>
      <c r="R15" s="142">
        <v>244869.63699999999</v>
      </c>
      <c r="S15" s="142">
        <v>253326.1</v>
      </c>
      <c r="T15" s="142">
        <v>253326.1</v>
      </c>
      <c r="U15" s="142">
        <v>254001.79800000001</v>
      </c>
      <c r="V15" s="142">
        <v>236276.22899999999</v>
      </c>
      <c r="W15" s="142">
        <v>253211.231</v>
      </c>
      <c r="X15" s="142">
        <v>189799.55300000001</v>
      </c>
      <c r="Y15" s="142">
        <v>189799.55300000001</v>
      </c>
      <c r="Z15" s="142">
        <v>192491</v>
      </c>
      <c r="AA15" s="142">
        <v>182323.13500000001</v>
      </c>
      <c r="AB15" s="142">
        <v>192379</v>
      </c>
      <c r="AC15" s="137">
        <v>179897</v>
      </c>
      <c r="AD15" s="137">
        <v>179897</v>
      </c>
      <c r="AE15" s="184">
        <f t="shared" si="0"/>
        <v>179897</v>
      </c>
      <c r="AF15" s="137">
        <v>165790</v>
      </c>
      <c r="AG15" s="137">
        <v>170294</v>
      </c>
      <c r="AH15" s="137">
        <v>153326</v>
      </c>
      <c r="AI15" s="137">
        <v>158385</v>
      </c>
      <c r="AJ15" s="184">
        <f t="shared" si="1"/>
        <v>158385</v>
      </c>
      <c r="AK15" s="137">
        <v>140784</v>
      </c>
      <c r="AL15" s="137">
        <v>142686</v>
      </c>
      <c r="AM15" s="137">
        <v>86216</v>
      </c>
      <c r="AN15" s="137">
        <v>43541</v>
      </c>
      <c r="AO15" s="184">
        <v>43541</v>
      </c>
      <c r="AP15" s="137">
        <v>44937</v>
      </c>
      <c r="AQ15" s="137">
        <v>46356</v>
      </c>
      <c r="AR15" s="137">
        <v>256781</v>
      </c>
      <c r="AS15" s="137">
        <v>251280</v>
      </c>
      <c r="AT15" s="137">
        <v>251280</v>
      </c>
      <c r="AU15" s="137">
        <v>278063</v>
      </c>
      <c r="AV15" s="137">
        <v>244029</v>
      </c>
      <c r="AW15" s="418">
        <v>184823</v>
      </c>
      <c r="AX15" s="184">
        <v>174187</v>
      </c>
      <c r="AY15" s="184">
        <v>174187</v>
      </c>
    </row>
    <row r="16" spans="2:51">
      <c r="B16" s="145" t="s">
        <v>43</v>
      </c>
      <c r="E16" s="161" t="s">
        <v>170</v>
      </c>
      <c r="F16" s="142">
        <v>27055.978999999999</v>
      </c>
      <c r="G16" s="142">
        <v>26920.800999999999</v>
      </c>
      <c r="H16" s="142">
        <v>26777.96</v>
      </c>
      <c r="I16" s="142">
        <v>29260.917000000001</v>
      </c>
      <c r="J16" s="142">
        <v>29260.917000000001</v>
      </c>
      <c r="K16" s="142">
        <v>29570.834999999999</v>
      </c>
      <c r="L16" s="142">
        <v>29597.584999999999</v>
      </c>
      <c r="M16" s="142">
        <v>29591.832999999999</v>
      </c>
      <c r="N16" s="142">
        <v>29480.044000000002</v>
      </c>
      <c r="O16" s="142">
        <v>29480.044000000002</v>
      </c>
      <c r="P16" s="142">
        <v>29086.263999999999</v>
      </c>
      <c r="Q16" s="142">
        <v>28909.63</v>
      </c>
      <c r="R16" s="142">
        <v>28510.133999999998</v>
      </c>
      <c r="S16" s="142">
        <v>27423.224999999999</v>
      </c>
      <c r="T16" s="142">
        <v>27423.224999999999</v>
      </c>
      <c r="U16" s="142">
        <v>27249.762999999999</v>
      </c>
      <c r="V16" s="142">
        <v>27167.173999999999</v>
      </c>
      <c r="W16" s="142">
        <v>24096.838</v>
      </c>
      <c r="X16" s="142">
        <v>24187.775000000001</v>
      </c>
      <c r="Y16" s="142">
        <v>24187.775000000001</v>
      </c>
      <c r="Z16" s="142">
        <v>24125</v>
      </c>
      <c r="AA16" s="142">
        <v>23971.882999999998</v>
      </c>
      <c r="AB16" s="142">
        <v>3096</v>
      </c>
      <c r="AC16" s="137">
        <v>9541</v>
      </c>
      <c r="AD16" s="137">
        <v>9541</v>
      </c>
      <c r="AE16" s="184">
        <f t="shared" si="0"/>
        <v>9541</v>
      </c>
      <c r="AF16" s="137">
        <v>9497</v>
      </c>
      <c r="AG16" s="137">
        <v>24641</v>
      </c>
      <c r="AH16" s="137">
        <v>28575</v>
      </c>
      <c r="AI16" s="137">
        <v>22826</v>
      </c>
      <c r="AJ16" s="184">
        <f t="shared" si="1"/>
        <v>22826</v>
      </c>
      <c r="AK16" s="137">
        <v>21911</v>
      </c>
      <c r="AL16" s="137">
        <v>21601</v>
      </c>
      <c r="AM16" s="137">
        <v>19711</v>
      </c>
      <c r="AN16" s="137">
        <v>19711</v>
      </c>
      <c r="AO16" s="184">
        <v>19711</v>
      </c>
      <c r="AP16" s="137">
        <v>18092</v>
      </c>
      <c r="AQ16" s="137">
        <v>17995</v>
      </c>
      <c r="AR16" s="137">
        <v>17489</v>
      </c>
      <c r="AS16" s="137">
        <v>17304</v>
      </c>
      <c r="AT16" s="137">
        <v>17304</v>
      </c>
      <c r="AU16" s="137">
        <v>16906</v>
      </c>
      <c r="AV16" s="137">
        <v>16940</v>
      </c>
      <c r="AW16" s="137">
        <v>17238</v>
      </c>
      <c r="AX16" s="184">
        <v>19383</v>
      </c>
      <c r="AY16" s="184">
        <v>19383</v>
      </c>
    </row>
    <row r="17" spans="2:51">
      <c r="B17" s="145" t="s">
        <v>44</v>
      </c>
      <c r="E17" s="161" t="s">
        <v>170</v>
      </c>
      <c r="F17" s="142">
        <v>181162.25</v>
      </c>
      <c r="G17" s="142">
        <v>179980.66899999999</v>
      </c>
      <c r="H17" s="142">
        <v>206406.652</v>
      </c>
      <c r="I17" s="142">
        <v>116514.982</v>
      </c>
      <c r="J17" s="142">
        <v>116514.982</v>
      </c>
      <c r="K17" s="142">
        <v>115479.03</v>
      </c>
      <c r="L17" s="142">
        <v>114720.269</v>
      </c>
      <c r="M17" s="142">
        <v>117853.084</v>
      </c>
      <c r="N17" s="142">
        <v>116488.61199999999</v>
      </c>
      <c r="O17" s="142">
        <v>116488.61199999999</v>
      </c>
      <c r="P17" s="142">
        <v>115705.598</v>
      </c>
      <c r="Q17" s="142">
        <v>114625.393</v>
      </c>
      <c r="R17" s="142">
        <v>114377.713</v>
      </c>
      <c r="S17" s="142">
        <v>185205.427</v>
      </c>
      <c r="T17" s="142">
        <v>185205.427</v>
      </c>
      <c r="U17" s="142">
        <v>114232.674</v>
      </c>
      <c r="V17" s="142">
        <v>185072.06099999999</v>
      </c>
      <c r="W17" s="142">
        <v>186870.038</v>
      </c>
      <c r="X17" s="142">
        <v>173077.337</v>
      </c>
      <c r="Y17" s="142">
        <v>173077.337</v>
      </c>
      <c r="Z17" s="142">
        <v>172428</v>
      </c>
      <c r="AA17" s="142">
        <v>170456.155</v>
      </c>
      <c r="AB17" s="142">
        <v>166982</v>
      </c>
      <c r="AC17" s="137">
        <v>171172</v>
      </c>
      <c r="AD17" s="137">
        <v>171172</v>
      </c>
      <c r="AE17" s="184">
        <f t="shared" si="0"/>
        <v>171172</v>
      </c>
      <c r="AF17" s="137">
        <v>179330</v>
      </c>
      <c r="AG17" s="137">
        <v>165375</v>
      </c>
      <c r="AH17" s="137">
        <v>166682</v>
      </c>
      <c r="AI17" s="137">
        <v>168481</v>
      </c>
      <c r="AJ17" s="184">
        <f t="shared" si="1"/>
        <v>168481</v>
      </c>
      <c r="AK17" s="137">
        <v>167817</v>
      </c>
      <c r="AL17" s="137">
        <v>166317</v>
      </c>
      <c r="AM17" s="137">
        <v>165489</v>
      </c>
      <c r="AN17" s="137">
        <v>182222</v>
      </c>
      <c r="AO17" s="184">
        <v>182222</v>
      </c>
      <c r="AP17" s="137">
        <v>186121</v>
      </c>
      <c r="AQ17" s="137">
        <v>186219</v>
      </c>
      <c r="AR17" s="137">
        <v>949858</v>
      </c>
      <c r="AS17" s="137">
        <v>918253</v>
      </c>
      <c r="AT17" s="137">
        <v>918253</v>
      </c>
      <c r="AU17" s="137">
        <v>887276</v>
      </c>
      <c r="AV17" s="137">
        <v>868049</v>
      </c>
      <c r="AW17" s="137">
        <v>893077</v>
      </c>
      <c r="AX17" s="184">
        <v>874930</v>
      </c>
      <c r="AY17" s="184">
        <v>874930</v>
      </c>
    </row>
    <row r="18" spans="2:51">
      <c r="B18" s="145" t="s">
        <v>45</v>
      </c>
      <c r="E18" s="161" t="s">
        <v>170</v>
      </c>
      <c r="F18" s="142">
        <v>100011.325</v>
      </c>
      <c r="G18" s="142">
        <v>97220.736000000004</v>
      </c>
      <c r="H18" s="142">
        <v>87333.517999999996</v>
      </c>
      <c r="I18" s="142">
        <v>48808.421000000002</v>
      </c>
      <c r="J18" s="142">
        <v>48808.421000000002</v>
      </c>
      <c r="K18" s="142">
        <v>51032.292999999998</v>
      </c>
      <c r="L18" s="142">
        <v>51039.411</v>
      </c>
      <c r="M18" s="142">
        <v>50867.31</v>
      </c>
      <c r="N18" s="142">
        <v>50027.101999999999</v>
      </c>
      <c r="O18" s="142">
        <v>50027.101999999999</v>
      </c>
      <c r="P18" s="142">
        <v>47281.567999999999</v>
      </c>
      <c r="Q18" s="142">
        <v>47940.337</v>
      </c>
      <c r="R18" s="142">
        <v>49774.588000000003</v>
      </c>
      <c r="S18" s="142">
        <v>48523.034</v>
      </c>
      <c r="T18" s="142">
        <v>48523.034</v>
      </c>
      <c r="U18" s="142">
        <v>48250.264999999999</v>
      </c>
      <c r="V18" s="142">
        <v>49986.275000000001</v>
      </c>
      <c r="W18" s="142">
        <v>51172.650999999998</v>
      </c>
      <c r="X18" s="142">
        <v>52296.877</v>
      </c>
      <c r="Y18" s="142">
        <v>52296.877</v>
      </c>
      <c r="Z18" s="142">
        <v>51385</v>
      </c>
      <c r="AA18" s="142">
        <v>50792.924999999996</v>
      </c>
      <c r="AB18" s="142">
        <v>51044</v>
      </c>
      <c r="AC18" s="137">
        <v>52526</v>
      </c>
      <c r="AD18" s="137">
        <v>52526</v>
      </c>
      <c r="AE18" s="184">
        <f t="shared" si="0"/>
        <v>52526</v>
      </c>
      <c r="AF18" s="137">
        <v>58367</v>
      </c>
      <c r="AG18" s="137">
        <v>53955</v>
      </c>
      <c r="AH18" s="137">
        <v>56056</v>
      </c>
      <c r="AI18" s="137">
        <v>56528</v>
      </c>
      <c r="AJ18" s="184">
        <f t="shared" si="1"/>
        <v>56528</v>
      </c>
      <c r="AK18" s="137">
        <v>55610</v>
      </c>
      <c r="AL18" s="137">
        <v>55262</v>
      </c>
      <c r="AM18" s="137">
        <v>54628</v>
      </c>
      <c r="AN18" s="137">
        <v>56058</v>
      </c>
      <c r="AO18" s="184">
        <v>56058</v>
      </c>
      <c r="AP18" s="137">
        <v>60124</v>
      </c>
      <c r="AQ18" s="137">
        <v>60433</v>
      </c>
      <c r="AR18" s="137">
        <v>60882</v>
      </c>
      <c r="AS18" s="137">
        <v>59229</v>
      </c>
      <c r="AT18" s="137">
        <v>59229</v>
      </c>
      <c r="AU18" s="137">
        <v>59251</v>
      </c>
      <c r="AV18" s="137">
        <v>58817</v>
      </c>
      <c r="AW18" s="137">
        <v>61505</v>
      </c>
      <c r="AX18" s="184">
        <v>63891</v>
      </c>
      <c r="AY18" s="184">
        <v>63891</v>
      </c>
    </row>
    <row r="19" spans="2:51">
      <c r="B19" s="145" t="s">
        <v>46</v>
      </c>
      <c r="E19" s="161" t="s">
        <v>170</v>
      </c>
      <c r="F19" s="142">
        <v>1288666.5109999999</v>
      </c>
      <c r="G19" s="142">
        <v>1280988.42</v>
      </c>
      <c r="H19" s="142">
        <v>1562455.7819999999</v>
      </c>
      <c r="I19" s="142">
        <v>3422939.7450000001</v>
      </c>
      <c r="J19" s="142">
        <v>3422939.7450000001</v>
      </c>
      <c r="K19" s="142">
        <v>3539197.0789999999</v>
      </c>
      <c r="L19" s="142">
        <v>3577450.4049999998</v>
      </c>
      <c r="M19" s="142">
        <v>3554735.9029999999</v>
      </c>
      <c r="N19" s="142">
        <v>3706276.81</v>
      </c>
      <c r="O19" s="142">
        <v>3706276.81</v>
      </c>
      <c r="P19" s="142">
        <v>3606758.6140000001</v>
      </c>
      <c r="Q19" s="142">
        <v>3721004.8640000001</v>
      </c>
      <c r="R19" s="142">
        <v>4027918.6430000002</v>
      </c>
      <c r="S19" s="142">
        <v>3823629.5860000001</v>
      </c>
      <c r="T19" s="142">
        <v>3823629.5860000001</v>
      </c>
      <c r="U19" s="142">
        <v>3822510.1540000001</v>
      </c>
      <c r="V19" s="142">
        <v>4180811.0610000002</v>
      </c>
      <c r="W19" s="142">
        <v>4593395.3859999999</v>
      </c>
      <c r="X19" s="142">
        <v>4895444.182</v>
      </c>
      <c r="Y19" s="142">
        <v>4895444.182</v>
      </c>
      <c r="Z19" s="142">
        <v>5055076</v>
      </c>
      <c r="AA19" s="142">
        <v>5247190.8940000003</v>
      </c>
      <c r="AB19" s="142">
        <v>5516701</v>
      </c>
      <c r="AC19" s="137">
        <v>5590384</v>
      </c>
      <c r="AD19" s="137">
        <v>5590384</v>
      </c>
      <c r="AE19" s="184">
        <f t="shared" si="0"/>
        <v>5590384</v>
      </c>
      <c r="AF19" s="137">
        <v>6469116</v>
      </c>
      <c r="AG19" s="137">
        <v>6039641</v>
      </c>
      <c r="AH19" s="137">
        <v>6486671</v>
      </c>
      <c r="AI19" s="137">
        <v>6471021</v>
      </c>
      <c r="AJ19" s="184">
        <f t="shared" si="1"/>
        <v>6471021</v>
      </c>
      <c r="AK19" s="137">
        <v>6687872</v>
      </c>
      <c r="AL19" s="137">
        <v>6905434</v>
      </c>
      <c r="AM19" s="137">
        <v>7111071</v>
      </c>
      <c r="AN19" s="137">
        <v>6550384</v>
      </c>
      <c r="AO19" s="184">
        <v>6550384</v>
      </c>
      <c r="AP19" s="137">
        <v>7307157</v>
      </c>
      <c r="AQ19" s="137">
        <v>7564841</v>
      </c>
      <c r="AR19" s="137">
        <v>5105835</v>
      </c>
      <c r="AS19" s="137">
        <v>4947403</v>
      </c>
      <c r="AT19" s="137">
        <v>4947403</v>
      </c>
      <c r="AU19" s="137">
        <v>5011937</v>
      </c>
      <c r="AV19" s="137">
        <v>5032561</v>
      </c>
      <c r="AW19" s="137">
        <v>5513494</v>
      </c>
      <c r="AX19" s="184">
        <v>4821427</v>
      </c>
      <c r="AY19" s="184">
        <v>4821427</v>
      </c>
    </row>
    <row r="20" spans="2:51">
      <c r="B20" s="145" t="s">
        <v>47</v>
      </c>
      <c r="E20" s="161" t="s">
        <v>170</v>
      </c>
      <c r="F20" s="142">
        <v>93868.595000000001</v>
      </c>
      <c r="G20" s="142">
        <v>93344.994999999995</v>
      </c>
      <c r="H20" s="142">
        <v>116832.985</v>
      </c>
      <c r="I20" s="142">
        <v>107481.291</v>
      </c>
      <c r="J20" s="142">
        <v>107481.291</v>
      </c>
      <c r="K20" s="142">
        <v>102519.766</v>
      </c>
      <c r="L20" s="142">
        <v>97230.282000000007</v>
      </c>
      <c r="M20" s="142">
        <v>90305.691999999995</v>
      </c>
      <c r="N20" s="142">
        <v>71909.032999999996</v>
      </c>
      <c r="O20" s="142">
        <v>71909.032999999996</v>
      </c>
      <c r="P20" s="142">
        <v>58893.705000000002</v>
      </c>
      <c r="Q20" s="142">
        <v>59952.714999999997</v>
      </c>
      <c r="R20" s="142">
        <v>69180.991999999998</v>
      </c>
      <c r="S20" s="142">
        <v>98680.502999999997</v>
      </c>
      <c r="T20" s="142">
        <v>98680.502999999997</v>
      </c>
      <c r="U20" s="142">
        <v>51435.63</v>
      </c>
      <c r="V20" s="142">
        <v>92347.491999999998</v>
      </c>
      <c r="W20" s="142">
        <v>102561.00599999999</v>
      </c>
      <c r="X20" s="142">
        <v>97881.411999999997</v>
      </c>
      <c r="Y20" s="142">
        <v>97881.411999999997</v>
      </c>
      <c r="Z20" s="142">
        <v>84449</v>
      </c>
      <c r="AA20" s="142">
        <v>80188.301999999996</v>
      </c>
      <c r="AB20" s="142">
        <v>99860</v>
      </c>
      <c r="AC20" s="137">
        <v>73714</v>
      </c>
      <c r="AD20" s="137">
        <v>73714</v>
      </c>
      <c r="AE20" s="184">
        <f t="shared" si="0"/>
        <v>73714</v>
      </c>
      <c r="AF20" s="137">
        <v>96314</v>
      </c>
      <c r="AG20" s="137">
        <v>72475</v>
      </c>
      <c r="AH20" s="137">
        <v>77560</v>
      </c>
      <c r="AI20" s="137">
        <v>58590</v>
      </c>
      <c r="AJ20" s="184">
        <f t="shared" si="1"/>
        <v>58590</v>
      </c>
      <c r="AK20" s="137">
        <v>57893</v>
      </c>
      <c r="AL20" s="137">
        <v>52866</v>
      </c>
      <c r="AM20" s="137">
        <v>46410</v>
      </c>
      <c r="AN20" s="137">
        <v>34035</v>
      </c>
      <c r="AO20" s="184">
        <v>34035</v>
      </c>
      <c r="AP20" s="137">
        <v>37436</v>
      </c>
      <c r="AQ20" s="137">
        <v>61037</v>
      </c>
      <c r="AR20" s="137">
        <v>58023</v>
      </c>
      <c r="AS20" s="137">
        <v>41598</v>
      </c>
      <c r="AT20" s="137">
        <v>41598</v>
      </c>
      <c r="AU20" s="137">
        <v>39978</v>
      </c>
      <c r="AV20" s="137">
        <v>42872</v>
      </c>
      <c r="AW20" s="137">
        <v>44062</v>
      </c>
      <c r="AX20" s="184">
        <v>65829</v>
      </c>
      <c r="AY20" s="184">
        <v>65829</v>
      </c>
    </row>
    <row r="21" spans="2:51">
      <c r="B21" s="145" t="s">
        <v>48</v>
      </c>
      <c r="E21" s="161" t="s">
        <v>170</v>
      </c>
      <c r="F21" s="142">
        <v>84774.495999999999</v>
      </c>
      <c r="G21" s="142">
        <v>87811.543000000005</v>
      </c>
      <c r="H21" s="142">
        <v>89657.324999999997</v>
      </c>
      <c r="I21" s="142">
        <v>42455.417000000001</v>
      </c>
      <c r="J21" s="142">
        <v>42455.417000000001</v>
      </c>
      <c r="K21" s="142">
        <v>49336.385999999999</v>
      </c>
      <c r="L21" s="142">
        <v>59487.332000000002</v>
      </c>
      <c r="M21" s="142">
        <v>75895.532000000007</v>
      </c>
      <c r="N21" s="142">
        <v>71918.991999999998</v>
      </c>
      <c r="O21" s="142">
        <v>71918.991999999998</v>
      </c>
      <c r="P21" s="142">
        <v>82874.5</v>
      </c>
      <c r="Q21" s="142">
        <v>91871.028999999995</v>
      </c>
      <c r="R21" s="142">
        <v>84031.379000000001</v>
      </c>
      <c r="S21" s="142">
        <v>96666.044999999998</v>
      </c>
      <c r="T21" s="142">
        <v>96666.044999999998</v>
      </c>
      <c r="U21" s="142">
        <v>102056.208</v>
      </c>
      <c r="V21" s="142">
        <v>112516.412</v>
      </c>
      <c r="W21" s="142">
        <v>112698.518</v>
      </c>
      <c r="X21" s="142">
        <v>113073.09299999999</v>
      </c>
      <c r="Y21" s="142">
        <v>113073.09299999999</v>
      </c>
      <c r="Z21" s="142">
        <v>126975</v>
      </c>
      <c r="AA21" s="142">
        <v>92778.284</v>
      </c>
      <c r="AB21" s="142">
        <v>110370</v>
      </c>
      <c r="AC21" s="137">
        <v>133557</v>
      </c>
      <c r="AD21" s="137">
        <v>133557</v>
      </c>
      <c r="AE21" s="184">
        <f t="shared" si="0"/>
        <v>133557</v>
      </c>
      <c r="AF21" s="137">
        <v>152020</v>
      </c>
      <c r="AG21" s="137">
        <v>93980</v>
      </c>
      <c r="AH21" s="137">
        <v>100663</v>
      </c>
      <c r="AI21" s="137">
        <v>94481</v>
      </c>
      <c r="AJ21" s="184">
        <f t="shared" si="1"/>
        <v>94481</v>
      </c>
      <c r="AK21" s="137">
        <v>87737</v>
      </c>
      <c r="AL21" s="137">
        <v>78429</v>
      </c>
      <c r="AM21" s="137">
        <v>84842</v>
      </c>
      <c r="AN21" s="137">
        <v>11972</v>
      </c>
      <c r="AO21" s="184">
        <v>11972</v>
      </c>
      <c r="AP21" s="137">
        <v>11888</v>
      </c>
      <c r="AQ21" s="137">
        <v>12087</v>
      </c>
      <c r="AR21" s="137">
        <v>12725</v>
      </c>
      <c r="AS21" s="137">
        <v>16760</v>
      </c>
      <c r="AT21" s="137">
        <v>16760</v>
      </c>
      <c r="AU21" s="137">
        <v>18989</v>
      </c>
      <c r="AV21" s="137">
        <v>21910</v>
      </c>
      <c r="AW21" s="137">
        <v>25050</v>
      </c>
      <c r="AX21" s="184">
        <v>30360</v>
      </c>
      <c r="AY21" s="184">
        <v>30360</v>
      </c>
    </row>
    <row r="22" spans="2:51">
      <c r="B22" s="145" t="s">
        <v>49</v>
      </c>
      <c r="E22" s="161" t="s">
        <v>170</v>
      </c>
      <c r="F22" s="142">
        <v>115349.414</v>
      </c>
      <c r="G22" s="142">
        <v>116486.38</v>
      </c>
      <c r="H22" s="142">
        <v>126055.13800000001</v>
      </c>
      <c r="I22" s="142">
        <v>133734.033</v>
      </c>
      <c r="J22" s="142">
        <v>133734.033</v>
      </c>
      <c r="K22" s="142">
        <v>124156.314</v>
      </c>
      <c r="L22" s="142">
        <v>110967.87</v>
      </c>
      <c r="M22" s="142">
        <v>119967.29300000001</v>
      </c>
      <c r="N22" s="142">
        <v>139185.12100000001</v>
      </c>
      <c r="O22" s="142">
        <v>139185.12100000001</v>
      </c>
      <c r="P22" s="142">
        <v>126508.53200000001</v>
      </c>
      <c r="Q22" s="142">
        <v>124892.295</v>
      </c>
      <c r="R22" s="142">
        <v>147236.639</v>
      </c>
      <c r="S22" s="142">
        <v>124906.942</v>
      </c>
      <c r="T22" s="142">
        <v>124906.942</v>
      </c>
      <c r="U22" s="142">
        <v>157560.802</v>
      </c>
      <c r="V22" s="142">
        <v>212903.6</v>
      </c>
      <c r="W22" s="142">
        <v>221777.71900000001</v>
      </c>
      <c r="X22" s="142">
        <v>27176.258000000002</v>
      </c>
      <c r="Y22" s="142">
        <v>27176.258000000002</v>
      </c>
      <c r="Z22" s="142">
        <v>37759</v>
      </c>
      <c r="AA22" s="142">
        <v>59481.093999999997</v>
      </c>
      <c r="AB22" s="142">
        <v>72388</v>
      </c>
      <c r="AC22" s="137">
        <v>73367</v>
      </c>
      <c r="AD22" s="137">
        <v>73367</v>
      </c>
      <c r="AE22" s="184">
        <f t="shared" si="0"/>
        <v>73367</v>
      </c>
      <c r="AF22" s="137">
        <v>48239</v>
      </c>
      <c r="AG22" s="137">
        <v>51194</v>
      </c>
      <c r="AH22" s="137">
        <v>37926</v>
      </c>
      <c r="AI22" s="137">
        <v>23343</v>
      </c>
      <c r="AJ22" s="184">
        <f t="shared" si="1"/>
        <v>23343</v>
      </c>
      <c r="AK22" s="137">
        <v>42984</v>
      </c>
      <c r="AL22" s="137">
        <v>27984</v>
      </c>
      <c r="AM22" s="137">
        <v>68257</v>
      </c>
      <c r="AN22" s="137">
        <v>40845</v>
      </c>
      <c r="AO22" s="184">
        <v>40845</v>
      </c>
      <c r="AP22" s="137">
        <v>44847</v>
      </c>
      <c r="AQ22" s="137">
        <v>48553</v>
      </c>
      <c r="AR22" s="137">
        <v>45779</v>
      </c>
      <c r="AS22" s="137">
        <v>52982</v>
      </c>
      <c r="AT22" s="137">
        <v>52982</v>
      </c>
      <c r="AU22" s="137">
        <v>63621</v>
      </c>
      <c r="AV22" s="137">
        <v>69693</v>
      </c>
      <c r="AW22" s="137">
        <v>42356</v>
      </c>
      <c r="AX22" s="184">
        <v>50954</v>
      </c>
      <c r="AY22" s="184">
        <v>50954</v>
      </c>
    </row>
    <row r="23" spans="2:51">
      <c r="B23" s="145" t="s">
        <v>50</v>
      </c>
      <c r="E23" s="161" t="s">
        <v>170</v>
      </c>
      <c r="F23" s="142">
        <v>171487.16399999999</v>
      </c>
      <c r="G23" s="142">
        <v>272751.76799999998</v>
      </c>
      <c r="H23" s="142">
        <v>375063.065</v>
      </c>
      <c r="I23" s="142">
        <v>534733.78899999999</v>
      </c>
      <c r="J23" s="142">
        <v>534733.78899999999</v>
      </c>
      <c r="K23" s="142">
        <v>525220.69499999995</v>
      </c>
      <c r="L23" s="142">
        <v>559185.03700000001</v>
      </c>
      <c r="M23" s="142">
        <v>593267.41599999997</v>
      </c>
      <c r="N23" s="142">
        <v>565994.49699999997</v>
      </c>
      <c r="O23" s="142">
        <v>565994.49699999997</v>
      </c>
      <c r="P23" s="142">
        <v>554997.03799999994</v>
      </c>
      <c r="Q23" s="142">
        <v>570240.821</v>
      </c>
      <c r="R23" s="142">
        <v>726485.51399999997</v>
      </c>
      <c r="S23" s="142">
        <v>672448.68900000001</v>
      </c>
      <c r="T23" s="142">
        <v>672448.68900000001</v>
      </c>
      <c r="U23" s="142">
        <v>659659.50399999996</v>
      </c>
      <c r="V23" s="142">
        <v>604047.57999999996</v>
      </c>
      <c r="W23" s="142">
        <v>631984.15800000005</v>
      </c>
      <c r="X23" s="142">
        <v>638527.897</v>
      </c>
      <c r="Y23" s="142">
        <v>638527.897</v>
      </c>
      <c r="Z23" s="142">
        <v>633107</v>
      </c>
      <c r="AA23" s="142">
        <v>632918.554</v>
      </c>
      <c r="AB23" s="142">
        <v>652680</v>
      </c>
      <c r="AC23" s="137">
        <v>615546</v>
      </c>
      <c r="AD23" s="137">
        <v>615546</v>
      </c>
      <c r="AE23" s="184">
        <f t="shared" si="0"/>
        <v>615546</v>
      </c>
      <c r="AF23" s="137">
        <v>685624</v>
      </c>
      <c r="AG23" s="137">
        <v>659394</v>
      </c>
      <c r="AH23" s="137">
        <v>695994</v>
      </c>
      <c r="AI23" s="137">
        <v>684610</v>
      </c>
      <c r="AJ23" s="184">
        <f t="shared" si="1"/>
        <v>684610</v>
      </c>
      <c r="AK23" s="137">
        <v>701852</v>
      </c>
      <c r="AL23" s="137">
        <v>716595</v>
      </c>
      <c r="AM23" s="137">
        <v>731047</v>
      </c>
      <c r="AN23" s="137">
        <v>142394</v>
      </c>
      <c r="AO23" s="184">
        <v>142394</v>
      </c>
      <c r="AP23" s="137">
        <v>153391</v>
      </c>
      <c r="AQ23" s="137">
        <v>145698</v>
      </c>
      <c r="AR23" s="137">
        <v>150694</v>
      </c>
      <c r="AS23" s="137">
        <v>129857</v>
      </c>
      <c r="AT23" s="137">
        <v>129857</v>
      </c>
      <c r="AU23" s="137">
        <v>130170</v>
      </c>
      <c r="AV23" s="137">
        <v>121143</v>
      </c>
      <c r="AW23" s="137">
        <v>140812</v>
      </c>
      <c r="AX23" s="184">
        <v>94334</v>
      </c>
      <c r="AY23" s="184">
        <v>94334</v>
      </c>
    </row>
    <row r="24" spans="2:51">
      <c r="B24" s="145" t="s">
        <v>264</v>
      </c>
      <c r="E24" s="161" t="s">
        <v>170</v>
      </c>
      <c r="F24" s="142">
        <v>0</v>
      </c>
      <c r="G24" s="142">
        <v>0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142">
        <v>0</v>
      </c>
      <c r="O24" s="142">
        <v>0</v>
      </c>
      <c r="P24" s="142">
        <v>0</v>
      </c>
      <c r="Q24" s="142">
        <v>0</v>
      </c>
      <c r="R24" s="142">
        <v>0</v>
      </c>
      <c r="S24" s="142">
        <v>4161.3119999999999</v>
      </c>
      <c r="T24" s="142">
        <v>4161.3119999999999</v>
      </c>
      <c r="U24" s="142">
        <v>4416.2550000000001</v>
      </c>
      <c r="V24" s="142">
        <v>4422.6580000000004</v>
      </c>
      <c r="W24" s="142">
        <v>4921.63</v>
      </c>
      <c r="X24" s="142">
        <v>4752.5910000000003</v>
      </c>
      <c r="Y24" s="142">
        <v>4752.5910000000003</v>
      </c>
      <c r="Z24" s="142">
        <v>5307</v>
      </c>
      <c r="AA24" s="142">
        <v>5454.58</v>
      </c>
      <c r="AB24" s="142">
        <v>5616</v>
      </c>
      <c r="AC24" s="137">
        <v>2488</v>
      </c>
      <c r="AD24" s="137">
        <v>2488</v>
      </c>
      <c r="AE24" s="184">
        <f t="shared" si="0"/>
        <v>2488</v>
      </c>
      <c r="AF24" s="137">
        <v>2506</v>
      </c>
      <c r="AG24" s="137">
        <v>2651</v>
      </c>
      <c r="AH24" s="137">
        <v>9536</v>
      </c>
      <c r="AI24" s="137">
        <v>11651</v>
      </c>
      <c r="AJ24" s="184">
        <f t="shared" si="1"/>
        <v>11651</v>
      </c>
      <c r="AK24" s="137">
        <v>21277</v>
      </c>
      <c r="AL24" s="137">
        <v>20043</v>
      </c>
      <c r="AM24" s="137">
        <v>26403</v>
      </c>
      <c r="AN24" s="137">
        <v>13248</v>
      </c>
      <c r="AO24" s="184">
        <v>13248</v>
      </c>
      <c r="AP24" s="137">
        <v>11946</v>
      </c>
      <c r="AQ24" s="137">
        <v>11633</v>
      </c>
      <c r="AR24" s="137">
        <v>11319</v>
      </c>
      <c r="AS24" s="137">
        <v>10672</v>
      </c>
      <c r="AT24" s="137">
        <v>10672</v>
      </c>
      <c r="AU24" s="137">
        <v>10220</v>
      </c>
      <c r="AV24" s="137">
        <v>9795</v>
      </c>
      <c r="AW24" s="137">
        <v>23830</v>
      </c>
      <c r="AX24" s="184">
        <v>23217</v>
      </c>
      <c r="AY24" s="184">
        <v>23217</v>
      </c>
    </row>
    <row r="25" spans="2:51">
      <c r="B25" s="145" t="s">
        <v>263</v>
      </c>
      <c r="E25" s="161" t="s">
        <v>170</v>
      </c>
      <c r="F25" s="142">
        <v>33446.705999999998</v>
      </c>
      <c r="G25" s="142">
        <v>32370.377</v>
      </c>
      <c r="H25" s="142">
        <v>32993.491999999998</v>
      </c>
      <c r="I25" s="142">
        <v>26256.696</v>
      </c>
      <c r="J25" s="142">
        <v>26256.696</v>
      </c>
      <c r="K25" s="142">
        <v>25186.859</v>
      </c>
      <c r="L25" s="142">
        <v>25719.248</v>
      </c>
      <c r="M25" s="142">
        <v>31643.253000000001</v>
      </c>
      <c r="N25" s="142">
        <v>20687.849999999999</v>
      </c>
      <c r="O25" s="142">
        <v>20687.849999999999</v>
      </c>
      <c r="P25" s="142">
        <v>19574.084999999999</v>
      </c>
      <c r="Q25" s="142">
        <v>27611.017</v>
      </c>
      <c r="R25" s="142">
        <v>21873.863000000001</v>
      </c>
      <c r="S25" s="142">
        <v>17401.422999999999</v>
      </c>
      <c r="T25" s="142">
        <v>17401.422999999999</v>
      </c>
      <c r="U25" s="142">
        <v>13368.596</v>
      </c>
      <c r="V25" s="142">
        <v>18456.495999999999</v>
      </c>
      <c r="W25" s="142">
        <v>19911.800999999999</v>
      </c>
      <c r="X25" s="142">
        <v>16941.98</v>
      </c>
      <c r="Y25" s="142">
        <v>16941.98</v>
      </c>
      <c r="Z25" s="142">
        <v>17996</v>
      </c>
      <c r="AA25" s="142">
        <v>18053.217000000001</v>
      </c>
      <c r="AB25" s="142">
        <v>19727</v>
      </c>
      <c r="AC25" s="137">
        <v>17162</v>
      </c>
      <c r="AD25" s="137">
        <v>17162</v>
      </c>
      <c r="AE25" s="184">
        <f t="shared" si="0"/>
        <v>17162</v>
      </c>
      <c r="AF25" s="137">
        <v>14861</v>
      </c>
      <c r="AG25" s="137">
        <v>9985</v>
      </c>
      <c r="AH25" s="137">
        <v>3458</v>
      </c>
      <c r="AI25" s="137">
        <v>3542</v>
      </c>
      <c r="AJ25" s="184">
        <f t="shared" si="1"/>
        <v>3542</v>
      </c>
      <c r="AK25" s="137">
        <v>4038</v>
      </c>
      <c r="AL25" s="137">
        <v>8671</v>
      </c>
      <c r="AM25" s="137">
        <v>8581</v>
      </c>
      <c r="AN25" s="137">
        <v>4784</v>
      </c>
      <c r="AO25" s="184">
        <v>4784</v>
      </c>
      <c r="AP25" s="137">
        <v>5603</v>
      </c>
      <c r="AQ25" s="137">
        <v>4762</v>
      </c>
      <c r="AR25" s="137">
        <v>3834</v>
      </c>
      <c r="AS25" s="137">
        <v>3713</v>
      </c>
      <c r="AT25" s="137">
        <v>3713</v>
      </c>
      <c r="AU25" s="137">
        <v>3505</v>
      </c>
      <c r="AV25" s="137">
        <v>4438</v>
      </c>
      <c r="AW25" s="137">
        <v>5059</v>
      </c>
      <c r="AX25" s="184">
        <v>4192</v>
      </c>
      <c r="AY25" s="184">
        <v>4192</v>
      </c>
    </row>
    <row r="26" spans="2:51">
      <c r="B26" s="153"/>
      <c r="C26" s="153"/>
      <c r="D26" s="153"/>
      <c r="E26" s="72" t="s">
        <v>170</v>
      </c>
      <c r="F26" s="143">
        <f t="shared" ref="F26:Y26" si="2">SUM(F13:F25)</f>
        <v>6773023.5720000006</v>
      </c>
      <c r="G26" s="143">
        <f t="shared" si="2"/>
        <v>4922122.0149999997</v>
      </c>
      <c r="H26" s="143">
        <f t="shared" si="2"/>
        <v>5853065.9950000001</v>
      </c>
      <c r="I26" s="143">
        <f t="shared" si="2"/>
        <v>7322049.8100000005</v>
      </c>
      <c r="J26" s="63">
        <f t="shared" si="2"/>
        <v>7322049.8100000005</v>
      </c>
      <c r="K26" s="143">
        <f t="shared" si="2"/>
        <v>7526717.4009999996</v>
      </c>
      <c r="L26" s="143">
        <f t="shared" si="2"/>
        <v>7653449.5419999994</v>
      </c>
      <c r="M26" s="143">
        <f t="shared" si="2"/>
        <v>7725423.0599999987</v>
      </c>
      <c r="N26" s="143">
        <f t="shared" si="2"/>
        <v>7956656.8939999994</v>
      </c>
      <c r="O26" s="63">
        <f t="shared" si="2"/>
        <v>7956656.8939999994</v>
      </c>
      <c r="P26" s="143">
        <f t="shared" si="2"/>
        <v>7865965.8089999994</v>
      </c>
      <c r="Q26" s="143">
        <f t="shared" si="2"/>
        <v>8115905.3399999989</v>
      </c>
      <c r="R26" s="143">
        <f t="shared" si="2"/>
        <v>8758136.9940000009</v>
      </c>
      <c r="S26" s="68">
        <f t="shared" si="2"/>
        <v>9432536.7699999996</v>
      </c>
      <c r="T26" s="63">
        <f t="shared" si="2"/>
        <v>9432536.7699999996</v>
      </c>
      <c r="U26" s="143">
        <f t="shared" si="2"/>
        <v>8610666.7010000013</v>
      </c>
      <c r="V26" s="143">
        <f t="shared" si="2"/>
        <v>9856193.4969999995</v>
      </c>
      <c r="W26" s="143">
        <f t="shared" si="2"/>
        <v>10355846.867999999</v>
      </c>
      <c r="X26" s="143">
        <f t="shared" si="2"/>
        <v>10748328.834000001</v>
      </c>
      <c r="Y26" s="63">
        <f t="shared" si="2"/>
        <v>10748328.834000001</v>
      </c>
      <c r="Z26" s="143">
        <v>10932878</v>
      </c>
      <c r="AA26" s="143">
        <f>SUM(AA13:AA25)</f>
        <v>11070511.52</v>
      </c>
      <c r="AB26" s="143">
        <f>SUM(AB13:AB25)</f>
        <v>11350796</v>
      </c>
      <c r="AC26" s="143">
        <f>SUM(AC13:AC25)</f>
        <v>11442004</v>
      </c>
      <c r="AD26" s="167">
        <f>SUM(AD13:AD25)</f>
        <v>11442004</v>
      </c>
      <c r="AE26" s="168">
        <f t="shared" si="0"/>
        <v>11442004</v>
      </c>
      <c r="AF26" s="143">
        <f>SUM(AF13:AF25)</f>
        <v>12642130</v>
      </c>
      <c r="AG26" s="143">
        <v>11765046</v>
      </c>
      <c r="AH26" s="143">
        <v>12318811</v>
      </c>
      <c r="AI26" s="143">
        <f>SUM(AI13:AI25)</f>
        <v>12176864</v>
      </c>
      <c r="AJ26" s="168">
        <f t="shared" si="1"/>
        <v>12176864</v>
      </c>
      <c r="AK26" s="143">
        <f>SUM(AK13:AK25)</f>
        <v>12373615</v>
      </c>
      <c r="AL26" s="143">
        <f>SUM(AL13:AL25)</f>
        <v>12562793</v>
      </c>
      <c r="AM26" s="143">
        <f>SUM(AM13:AM25)</f>
        <v>12766764</v>
      </c>
      <c r="AN26" s="143">
        <v>10545725</v>
      </c>
      <c r="AO26" s="168">
        <v>10545725</v>
      </c>
      <c r="AP26" s="143">
        <v>11419254</v>
      </c>
      <c r="AQ26" s="143">
        <v>11704904</v>
      </c>
      <c r="AR26" s="143">
        <v>13809049</v>
      </c>
      <c r="AS26" s="143">
        <f>SUM(AS13:AS25)</f>
        <v>13515455</v>
      </c>
      <c r="AT26" s="63">
        <v>13515455</v>
      </c>
      <c r="AU26" s="63">
        <f>SUM(AU13:AU25)</f>
        <v>13465523</v>
      </c>
      <c r="AV26" s="63">
        <f>SUM(AV13:AV25)</f>
        <v>13393122</v>
      </c>
      <c r="AW26" s="63">
        <f>SUM(AW13:AW25)</f>
        <v>14111864</v>
      </c>
      <c r="AX26" s="63">
        <f>SUM(AX13:AX25)</f>
        <v>13505675</v>
      </c>
      <c r="AY26" s="63">
        <f>SUM(AY13:AY25)</f>
        <v>13505675</v>
      </c>
    </row>
    <row r="27" spans="2:51">
      <c r="B27" s="147" t="s">
        <v>51</v>
      </c>
      <c r="F27" s="24"/>
      <c r="G27" s="24"/>
      <c r="H27" s="24"/>
      <c r="I27" s="24"/>
      <c r="J27" s="59"/>
      <c r="K27" s="24"/>
      <c r="L27" s="24"/>
      <c r="M27" s="24"/>
      <c r="N27" s="24"/>
      <c r="O27" s="59"/>
      <c r="P27" s="24"/>
      <c r="Q27" s="24"/>
      <c r="R27" s="24"/>
      <c r="S27" s="163"/>
      <c r="T27" s="69"/>
      <c r="U27" s="24"/>
      <c r="V27" s="24"/>
      <c r="W27" s="24"/>
      <c r="X27" s="24"/>
      <c r="Y27" s="69"/>
      <c r="Z27" s="24"/>
      <c r="AA27" s="24"/>
      <c r="AB27" s="24"/>
      <c r="AC27" s="24"/>
      <c r="AD27" s="137"/>
      <c r="AE27" s="24"/>
      <c r="AF27" s="24"/>
      <c r="AG27" s="24"/>
      <c r="AH27" s="24"/>
      <c r="AI27" s="24"/>
      <c r="AJ27" s="141"/>
      <c r="AK27" s="24"/>
      <c r="AL27" s="24"/>
      <c r="AO27" s="141"/>
      <c r="AT27" s="147"/>
      <c r="AX27" s="184"/>
      <c r="AY27" s="184"/>
    </row>
    <row r="28" spans="2:51">
      <c r="B28" s="145" t="s">
        <v>52</v>
      </c>
      <c r="E28" s="161" t="s">
        <v>170</v>
      </c>
      <c r="F28" s="142">
        <v>183032.486</v>
      </c>
      <c r="G28" s="142">
        <v>203918.34</v>
      </c>
      <c r="H28" s="142">
        <v>224361.995</v>
      </c>
      <c r="I28" s="142">
        <v>125506.94899999999</v>
      </c>
      <c r="J28" s="142">
        <v>125506.94899999999</v>
      </c>
      <c r="K28" s="142">
        <v>117597.197</v>
      </c>
      <c r="L28" s="142">
        <v>120880.686</v>
      </c>
      <c r="M28" s="142">
        <v>123752.22500000001</v>
      </c>
      <c r="N28" s="142">
        <v>98776.9</v>
      </c>
      <c r="O28" s="142">
        <v>98776.9</v>
      </c>
      <c r="P28" s="142">
        <v>87719.338000000003</v>
      </c>
      <c r="Q28" s="142">
        <v>107235.277</v>
      </c>
      <c r="R28" s="142">
        <v>112176.345</v>
      </c>
      <c r="S28" s="142">
        <v>250368.90700000001</v>
      </c>
      <c r="T28" s="142">
        <v>250368.90700000001</v>
      </c>
      <c r="U28" s="142">
        <v>113556.413</v>
      </c>
      <c r="V28" s="142">
        <v>270048.5</v>
      </c>
      <c r="W28" s="142">
        <v>284365.17300000001</v>
      </c>
      <c r="X28" s="142">
        <v>312298.66800000001</v>
      </c>
      <c r="Y28" s="142">
        <v>312298.66800000001</v>
      </c>
      <c r="Z28" s="142">
        <v>250762</v>
      </c>
      <c r="AA28" s="142">
        <v>270592.99199999997</v>
      </c>
      <c r="AB28" s="142">
        <v>269288</v>
      </c>
      <c r="AC28" s="137">
        <v>281215</v>
      </c>
      <c r="AD28" s="137">
        <v>281215</v>
      </c>
      <c r="AE28" s="137">
        <f t="shared" si="0"/>
        <v>281215</v>
      </c>
      <c r="AF28" s="142">
        <v>252819</v>
      </c>
      <c r="AG28" s="142">
        <v>211463</v>
      </c>
      <c r="AH28" s="142">
        <v>247448</v>
      </c>
      <c r="AI28" s="142">
        <v>228065</v>
      </c>
      <c r="AJ28" s="137">
        <f t="shared" si="1"/>
        <v>228065</v>
      </c>
      <c r="AK28" s="142">
        <v>237095</v>
      </c>
      <c r="AL28" s="142">
        <v>246938</v>
      </c>
      <c r="AM28" s="142">
        <v>302848</v>
      </c>
      <c r="AN28" s="142">
        <v>259497</v>
      </c>
      <c r="AO28" s="137">
        <v>259497</v>
      </c>
      <c r="AP28" s="142">
        <v>279012</v>
      </c>
      <c r="AQ28" s="142">
        <v>348317</v>
      </c>
      <c r="AR28" s="142">
        <v>336401</v>
      </c>
      <c r="AS28" s="142">
        <v>309425</v>
      </c>
      <c r="AT28" s="142">
        <v>309425</v>
      </c>
      <c r="AU28" s="142">
        <v>331543</v>
      </c>
      <c r="AV28" s="142">
        <v>339413</v>
      </c>
      <c r="AW28" s="142">
        <v>391057</v>
      </c>
      <c r="AX28" s="184">
        <v>376444</v>
      </c>
      <c r="AY28" s="184">
        <v>376444</v>
      </c>
    </row>
    <row r="29" spans="2:51">
      <c r="B29" s="145" t="s">
        <v>48</v>
      </c>
      <c r="E29" s="161" t="s">
        <v>170</v>
      </c>
      <c r="F29" s="142">
        <v>96369.172000000006</v>
      </c>
      <c r="G29" s="142">
        <v>79722.395000000004</v>
      </c>
      <c r="H29" s="142">
        <v>79427.120999999999</v>
      </c>
      <c r="I29" s="142">
        <v>88709.365000000005</v>
      </c>
      <c r="J29" s="142">
        <v>88709.365000000005</v>
      </c>
      <c r="K29" s="142">
        <v>90007.88</v>
      </c>
      <c r="L29" s="142">
        <v>81435.862999999998</v>
      </c>
      <c r="M29" s="142">
        <v>91724.687000000005</v>
      </c>
      <c r="N29" s="142">
        <v>68719.671000000002</v>
      </c>
      <c r="O29" s="142">
        <v>68719.671000000002</v>
      </c>
      <c r="P29" s="142">
        <v>69719.77</v>
      </c>
      <c r="Q29" s="142">
        <v>80531.716</v>
      </c>
      <c r="R29" s="142">
        <v>85213.376000000004</v>
      </c>
      <c r="S29" s="142">
        <v>69605.981</v>
      </c>
      <c r="T29" s="142">
        <v>69605</v>
      </c>
      <c r="U29" s="142">
        <v>54593.328999999998</v>
      </c>
      <c r="V29" s="142">
        <v>51301.302000000003</v>
      </c>
      <c r="W29" s="142">
        <v>51351.656999999999</v>
      </c>
      <c r="X29" s="142">
        <v>66522.256999999998</v>
      </c>
      <c r="Y29" s="142">
        <v>66522.256999999998</v>
      </c>
      <c r="Z29" s="142">
        <v>60426</v>
      </c>
      <c r="AA29" s="142">
        <v>85101.804000000004</v>
      </c>
      <c r="AB29" s="142">
        <v>80574</v>
      </c>
      <c r="AC29" s="137">
        <v>74049</v>
      </c>
      <c r="AD29" s="137">
        <v>74049</v>
      </c>
      <c r="AE29" s="137">
        <f t="shared" si="0"/>
        <v>74049</v>
      </c>
      <c r="AF29" s="142">
        <v>58748</v>
      </c>
      <c r="AG29" s="142">
        <v>96422</v>
      </c>
      <c r="AH29" s="142">
        <v>96428</v>
      </c>
      <c r="AI29" s="142">
        <v>106695</v>
      </c>
      <c r="AJ29" s="137">
        <f t="shared" si="1"/>
        <v>106695</v>
      </c>
      <c r="AK29" s="142">
        <v>65065</v>
      </c>
      <c r="AL29" s="142">
        <v>62417</v>
      </c>
      <c r="AM29" s="142">
        <v>59639</v>
      </c>
      <c r="AN29" s="142">
        <v>24845</v>
      </c>
      <c r="AO29" s="137">
        <v>24845</v>
      </c>
      <c r="AP29" s="142">
        <v>26609</v>
      </c>
      <c r="AQ29" s="142">
        <v>21413</v>
      </c>
      <c r="AR29" s="142">
        <v>23724</v>
      </c>
      <c r="AS29" s="142">
        <v>42697</v>
      </c>
      <c r="AT29" s="142">
        <v>42697</v>
      </c>
      <c r="AU29" s="142">
        <v>44973</v>
      </c>
      <c r="AV29" s="142">
        <v>54070</v>
      </c>
      <c r="AW29" s="142">
        <v>57261</v>
      </c>
      <c r="AX29" s="184">
        <v>60523</v>
      </c>
      <c r="AY29" s="184">
        <v>60523</v>
      </c>
    </row>
    <row r="30" spans="2:51">
      <c r="B30" s="145" t="s">
        <v>53</v>
      </c>
      <c r="E30" s="161" t="s">
        <v>170</v>
      </c>
      <c r="F30" s="142">
        <v>61175.999000000003</v>
      </c>
      <c r="G30" s="142">
        <v>57068.71</v>
      </c>
      <c r="H30" s="142">
        <v>46062.957000000002</v>
      </c>
      <c r="I30" s="142">
        <v>60482.540999999997</v>
      </c>
      <c r="J30" s="142">
        <v>60482.540999999997</v>
      </c>
      <c r="K30" s="142">
        <v>86832.423999999999</v>
      </c>
      <c r="L30" s="142">
        <v>74186.831000000006</v>
      </c>
      <c r="M30" s="142">
        <v>71153.039000000004</v>
      </c>
      <c r="N30" s="142">
        <v>74457.414000000004</v>
      </c>
      <c r="O30" s="142">
        <v>74457.414000000004</v>
      </c>
      <c r="P30" s="142">
        <v>83995.111999999994</v>
      </c>
      <c r="Q30" s="142">
        <v>37744.923000000003</v>
      </c>
      <c r="R30" s="142">
        <v>25809.206999999999</v>
      </c>
      <c r="S30" s="142">
        <v>36134.972999999998</v>
      </c>
      <c r="T30" s="142">
        <v>36134.972999999998</v>
      </c>
      <c r="U30" s="142">
        <v>42880.006999999998</v>
      </c>
      <c r="V30" s="142">
        <v>31377.536</v>
      </c>
      <c r="W30" s="142">
        <v>25015.118999999999</v>
      </c>
      <c r="X30" s="142">
        <v>53142.707999999999</v>
      </c>
      <c r="Y30" s="142">
        <v>53142.707999999999</v>
      </c>
      <c r="Z30" s="142">
        <v>72140</v>
      </c>
      <c r="AA30" s="142">
        <v>40722.385999999999</v>
      </c>
      <c r="AB30" s="142">
        <v>36470</v>
      </c>
      <c r="AC30" s="137">
        <v>54517</v>
      </c>
      <c r="AD30" s="137">
        <v>54517</v>
      </c>
      <c r="AE30" s="137">
        <f t="shared" si="0"/>
        <v>54517</v>
      </c>
      <c r="AF30" s="142">
        <v>68792</v>
      </c>
      <c r="AG30" s="142">
        <v>64595</v>
      </c>
      <c r="AH30" s="142">
        <v>57251</v>
      </c>
      <c r="AI30" s="142">
        <v>70301</v>
      </c>
      <c r="AJ30" s="137">
        <f t="shared" si="1"/>
        <v>70301</v>
      </c>
      <c r="AK30" s="142">
        <v>59421</v>
      </c>
      <c r="AL30" s="142">
        <v>36583</v>
      </c>
      <c r="AM30" s="142">
        <v>27535</v>
      </c>
      <c r="AN30" s="142">
        <v>24900</v>
      </c>
      <c r="AO30" s="137">
        <v>24900</v>
      </c>
      <c r="AP30" s="142">
        <v>26711</v>
      </c>
      <c r="AQ30" s="142">
        <v>18731</v>
      </c>
      <c r="AR30" s="142">
        <v>16428</v>
      </c>
      <c r="AS30" s="142">
        <v>36167</v>
      </c>
      <c r="AT30" s="142">
        <v>36167</v>
      </c>
      <c r="AU30" s="142">
        <v>47766</v>
      </c>
      <c r="AV30" s="142">
        <v>39894</v>
      </c>
      <c r="AW30" s="142">
        <v>31879</v>
      </c>
      <c r="AX30" s="184">
        <v>33051</v>
      </c>
      <c r="AY30" s="184">
        <v>33051</v>
      </c>
    </row>
    <row r="31" spans="2:51">
      <c r="B31" s="145" t="s">
        <v>54</v>
      </c>
      <c r="E31" s="161" t="s">
        <v>170</v>
      </c>
      <c r="F31" s="142">
        <v>202695.98199999999</v>
      </c>
      <c r="G31" s="142">
        <v>182128.45600000001</v>
      </c>
      <c r="H31" s="142">
        <v>251165.09099999999</v>
      </c>
      <c r="I31" s="142">
        <v>95261.168999999994</v>
      </c>
      <c r="J31" s="142">
        <v>95261.168999999994</v>
      </c>
      <c r="K31" s="142">
        <v>97388.278000000006</v>
      </c>
      <c r="L31" s="142">
        <v>158999.39000000001</v>
      </c>
      <c r="M31" s="142">
        <v>131529.80300000001</v>
      </c>
      <c r="N31" s="142">
        <v>279811.63099999999</v>
      </c>
      <c r="O31" s="142">
        <v>279811.63099999999</v>
      </c>
      <c r="P31" s="142">
        <v>217830.038</v>
      </c>
      <c r="Q31" s="142">
        <v>175667.78599999999</v>
      </c>
      <c r="R31" s="142">
        <v>214817.69500000001</v>
      </c>
      <c r="S31" s="142">
        <v>467867.255</v>
      </c>
      <c r="T31" s="142">
        <v>467867.255</v>
      </c>
      <c r="U31" s="142">
        <v>289853.93400000001</v>
      </c>
      <c r="V31" s="142">
        <v>704598.80099999998</v>
      </c>
      <c r="W31" s="142">
        <v>799040.92599999998</v>
      </c>
      <c r="X31" s="142">
        <v>493977.47399999999</v>
      </c>
      <c r="Y31" s="142">
        <v>493977.47399999999</v>
      </c>
      <c r="Z31" s="142">
        <v>683424</v>
      </c>
      <c r="AA31" s="142">
        <v>560174.97100000002</v>
      </c>
      <c r="AB31" s="142">
        <v>533919</v>
      </c>
      <c r="AC31" s="137">
        <v>397757</v>
      </c>
      <c r="AD31" s="137">
        <v>397757</v>
      </c>
      <c r="AE31" s="137">
        <f t="shared" si="0"/>
        <v>397757</v>
      </c>
      <c r="AF31" s="142">
        <v>424832</v>
      </c>
      <c r="AG31" s="142">
        <v>347714</v>
      </c>
      <c r="AH31" s="142">
        <v>391725</v>
      </c>
      <c r="AI31" s="142">
        <v>422821</v>
      </c>
      <c r="AJ31" s="137">
        <f t="shared" si="1"/>
        <v>422821</v>
      </c>
      <c r="AK31" s="142">
        <v>562842</v>
      </c>
      <c r="AL31" s="142">
        <v>561344</v>
      </c>
      <c r="AM31" s="142">
        <v>474537</v>
      </c>
      <c r="AN31" s="142">
        <v>418255</v>
      </c>
      <c r="AO31" s="137">
        <v>418255</v>
      </c>
      <c r="AP31" s="142">
        <v>652760</v>
      </c>
      <c r="AQ31" s="142">
        <v>833841</v>
      </c>
      <c r="AR31" s="142">
        <v>574023</v>
      </c>
      <c r="AS31" s="142">
        <v>519537</v>
      </c>
      <c r="AT31" s="142">
        <v>519537</v>
      </c>
      <c r="AU31" s="142">
        <v>545915</v>
      </c>
      <c r="AV31" s="142">
        <v>634556</v>
      </c>
      <c r="AW31" s="142">
        <v>731426</v>
      </c>
      <c r="AX31" s="184">
        <v>561258</v>
      </c>
      <c r="AY31" s="184">
        <v>561258</v>
      </c>
    </row>
    <row r="32" spans="2:51">
      <c r="B32" s="145" t="s">
        <v>55</v>
      </c>
      <c r="E32" s="161" t="s">
        <v>170</v>
      </c>
      <c r="F32" s="142">
        <v>742258.28799999994</v>
      </c>
      <c r="G32" s="142">
        <v>687256.69400000002</v>
      </c>
      <c r="H32" s="142">
        <v>1032576.2290000001</v>
      </c>
      <c r="I32" s="142">
        <v>947909.54</v>
      </c>
      <c r="J32" s="142">
        <v>947909.54</v>
      </c>
      <c r="K32" s="142">
        <v>950518.67299999995</v>
      </c>
      <c r="L32" s="142">
        <v>803213.61100000003</v>
      </c>
      <c r="M32" s="142">
        <v>1375175.4369999999</v>
      </c>
      <c r="N32" s="142">
        <v>1182669.493</v>
      </c>
      <c r="O32" s="142">
        <v>1182669.493</v>
      </c>
      <c r="P32" s="142">
        <v>1557243.6340000001</v>
      </c>
      <c r="Q32" s="142">
        <v>1862170.183</v>
      </c>
      <c r="R32" s="142">
        <v>1992510.66</v>
      </c>
      <c r="S32" s="142">
        <v>1638940.642</v>
      </c>
      <c r="T32" s="142">
        <v>1638940.642</v>
      </c>
      <c r="U32" s="142">
        <v>1068087.9469999999</v>
      </c>
      <c r="V32" s="142">
        <v>456632.212</v>
      </c>
      <c r="W32" s="142">
        <v>331434.93400000001</v>
      </c>
      <c r="X32" s="142">
        <v>386459.27299999999</v>
      </c>
      <c r="Y32" s="142">
        <v>386459.27299999999</v>
      </c>
      <c r="Z32" s="142">
        <v>814714</v>
      </c>
      <c r="AA32" s="142">
        <v>553919.65800000005</v>
      </c>
      <c r="AB32" s="142">
        <v>500471</v>
      </c>
      <c r="AC32" s="137">
        <v>359504</v>
      </c>
      <c r="AD32" s="137">
        <v>359504</v>
      </c>
      <c r="AE32" s="137">
        <f t="shared" si="0"/>
        <v>359504</v>
      </c>
      <c r="AF32" s="142">
        <v>375527</v>
      </c>
      <c r="AG32" s="142">
        <v>358536</v>
      </c>
      <c r="AH32" s="142">
        <v>316924</v>
      </c>
      <c r="AI32" s="142">
        <v>282472</v>
      </c>
      <c r="AJ32" s="137">
        <f t="shared" si="1"/>
        <v>282472</v>
      </c>
      <c r="AK32" s="142">
        <v>270882</v>
      </c>
      <c r="AL32" s="142">
        <v>252597</v>
      </c>
      <c r="AM32" s="142">
        <v>543330</v>
      </c>
      <c r="AN32" s="142">
        <v>510513</v>
      </c>
      <c r="AO32" s="137">
        <v>510513</v>
      </c>
      <c r="AP32" s="142">
        <v>572501</v>
      </c>
      <c r="AQ32" s="142">
        <v>609447</v>
      </c>
      <c r="AR32" s="142">
        <v>681152</v>
      </c>
      <c r="AS32" s="142">
        <v>1178138</v>
      </c>
      <c r="AT32" s="142">
        <v>1178138</v>
      </c>
      <c r="AU32" s="142">
        <v>1081374</v>
      </c>
      <c r="AV32" s="142">
        <v>593179</v>
      </c>
      <c r="AW32" s="142">
        <v>702278</v>
      </c>
      <c r="AX32" s="184">
        <v>997012</v>
      </c>
      <c r="AY32" s="184">
        <v>997012</v>
      </c>
    </row>
    <row r="33" spans="2:51">
      <c r="B33" s="145" t="s">
        <v>56</v>
      </c>
      <c r="E33" s="161" t="s">
        <v>170</v>
      </c>
      <c r="F33" s="142">
        <v>7985.5439999999999</v>
      </c>
      <c r="G33" s="142">
        <v>7914.7370000000001</v>
      </c>
      <c r="H33" s="142">
        <v>8428.875</v>
      </c>
      <c r="I33" s="142">
        <v>126307.539</v>
      </c>
      <c r="J33" s="142">
        <v>126307.539</v>
      </c>
      <c r="K33" s="142">
        <v>172041.777</v>
      </c>
      <c r="L33" s="142">
        <v>143933.63</v>
      </c>
      <c r="M33" s="142">
        <v>139804.43400000001</v>
      </c>
      <c r="N33" s="142">
        <v>135673.23300000001</v>
      </c>
      <c r="O33" s="142">
        <v>135673.23300000001</v>
      </c>
      <c r="P33" s="142">
        <v>125529.458</v>
      </c>
      <c r="Q33" s="142">
        <v>134083.78</v>
      </c>
      <c r="R33" s="142">
        <v>141903.18599999999</v>
      </c>
      <c r="S33" s="142">
        <v>169501.5</v>
      </c>
      <c r="T33" s="142">
        <v>169501.5</v>
      </c>
      <c r="U33" s="142">
        <v>159964.95199999999</v>
      </c>
      <c r="V33" s="142">
        <v>179773.25399999999</v>
      </c>
      <c r="W33" s="142">
        <v>148014.72099999999</v>
      </c>
      <c r="X33" s="142">
        <v>148615.16699999999</v>
      </c>
      <c r="Y33" s="142">
        <v>148615.16699999999</v>
      </c>
      <c r="Z33" s="142">
        <v>154267</v>
      </c>
      <c r="AA33" s="142">
        <v>150279.071</v>
      </c>
      <c r="AB33" s="142">
        <v>134064</v>
      </c>
      <c r="AC33" s="137">
        <v>138719</v>
      </c>
      <c r="AD33" s="137">
        <v>138719</v>
      </c>
      <c r="AE33" s="137">
        <f t="shared" si="0"/>
        <v>138719</v>
      </c>
      <c r="AF33" s="142">
        <v>130544</v>
      </c>
      <c r="AG33" s="142">
        <v>101987</v>
      </c>
      <c r="AH33" s="142">
        <v>79963</v>
      </c>
      <c r="AI33" s="142">
        <v>27795</v>
      </c>
      <c r="AJ33" s="137">
        <f t="shared" si="1"/>
        <v>27795</v>
      </c>
      <c r="AK33" s="142">
        <v>27532</v>
      </c>
      <c r="AL33" s="142">
        <v>27872</v>
      </c>
      <c r="AM33" s="142">
        <v>27990</v>
      </c>
      <c r="AN33" s="142">
        <v>485765</v>
      </c>
      <c r="AO33" s="137">
        <v>485765</v>
      </c>
      <c r="AP33" s="142">
        <v>497239</v>
      </c>
      <c r="AQ33" s="142">
        <v>449353</v>
      </c>
      <c r="AR33" s="142">
        <v>56096</v>
      </c>
      <c r="AS33" s="142">
        <v>119874</v>
      </c>
      <c r="AT33" s="142">
        <v>119874</v>
      </c>
      <c r="AU33" s="142">
        <v>49353</v>
      </c>
      <c r="AV33" s="142">
        <v>52512</v>
      </c>
      <c r="AW33" s="142">
        <v>86478</v>
      </c>
      <c r="AX33" s="184">
        <v>125569</v>
      </c>
      <c r="AY33" s="184">
        <v>125569</v>
      </c>
    </row>
    <row r="34" spans="2:51">
      <c r="B34" s="145" t="s">
        <v>57</v>
      </c>
      <c r="E34" s="161" t="s">
        <v>170</v>
      </c>
      <c r="F34" s="142">
        <v>87401.058000000005</v>
      </c>
      <c r="G34" s="142">
        <v>108624.448</v>
      </c>
      <c r="H34" s="142">
        <v>121175.03200000001</v>
      </c>
      <c r="I34" s="142">
        <v>92945.563999999998</v>
      </c>
      <c r="J34" s="142">
        <v>92945.563999999998</v>
      </c>
      <c r="K34" s="142">
        <v>85229.547000000006</v>
      </c>
      <c r="L34" s="142">
        <v>101000.417</v>
      </c>
      <c r="M34" s="142">
        <v>105521.565</v>
      </c>
      <c r="N34" s="142">
        <v>149079.60800000001</v>
      </c>
      <c r="O34" s="142">
        <v>149079.60800000001</v>
      </c>
      <c r="P34" s="142">
        <v>133654.402</v>
      </c>
      <c r="Q34" s="142">
        <v>130717.78200000001</v>
      </c>
      <c r="R34" s="142">
        <v>117873.02</v>
      </c>
      <c r="S34" s="142">
        <v>196110.12899999999</v>
      </c>
      <c r="T34" s="142">
        <v>196110.12899999999</v>
      </c>
      <c r="U34" s="142">
        <v>124598.32799999999</v>
      </c>
      <c r="V34" s="142">
        <v>179576.80600000001</v>
      </c>
      <c r="W34" s="142">
        <v>147814.11300000001</v>
      </c>
      <c r="X34" s="142">
        <v>204724</v>
      </c>
      <c r="Y34" s="142">
        <v>204723</v>
      </c>
      <c r="Z34" s="142">
        <v>201851</v>
      </c>
      <c r="AA34" s="142">
        <v>220723.71300000002</v>
      </c>
      <c r="AB34" s="142">
        <v>198949</v>
      </c>
      <c r="AC34" s="137">
        <v>262094</v>
      </c>
      <c r="AD34" s="142">
        <v>0</v>
      </c>
      <c r="AE34" s="142">
        <f t="shared" si="0"/>
        <v>0</v>
      </c>
      <c r="AF34" s="142">
        <v>0</v>
      </c>
      <c r="AG34" s="142">
        <v>0</v>
      </c>
      <c r="AH34" s="142">
        <v>0</v>
      </c>
      <c r="AI34" s="142">
        <v>0</v>
      </c>
      <c r="AJ34" s="142">
        <f>AI34</f>
        <v>0</v>
      </c>
      <c r="AK34" s="142">
        <f>AJ34</f>
        <v>0</v>
      </c>
      <c r="AL34" s="142">
        <f t="shared" ref="AL34:AN34" si="3">AK34</f>
        <v>0</v>
      </c>
      <c r="AM34" s="142">
        <f t="shared" si="3"/>
        <v>0</v>
      </c>
      <c r="AN34" s="142">
        <f t="shared" si="3"/>
        <v>0</v>
      </c>
      <c r="AO34" s="142">
        <f>AN34</f>
        <v>0</v>
      </c>
      <c r="AP34" s="142">
        <f t="shared" ref="AP34" si="4">AO34</f>
        <v>0</v>
      </c>
      <c r="AQ34" s="142">
        <f t="shared" ref="AQ34" si="5">AP34</f>
        <v>0</v>
      </c>
      <c r="AR34" s="142">
        <f t="shared" ref="AR34" si="6">AQ34</f>
        <v>0</v>
      </c>
      <c r="AS34" s="142">
        <f t="shared" ref="AS34" si="7">AR34</f>
        <v>0</v>
      </c>
      <c r="AT34" s="142">
        <f t="shared" ref="AT34" si="8">AS34</f>
        <v>0</v>
      </c>
      <c r="AU34" s="142">
        <f t="shared" ref="AU34" si="9">AT34</f>
        <v>0</v>
      </c>
      <c r="AV34" s="142">
        <f t="shared" ref="AV34" si="10">AU34</f>
        <v>0</v>
      </c>
      <c r="AW34" s="142">
        <v>0</v>
      </c>
      <c r="AX34" s="142">
        <v>0</v>
      </c>
      <c r="AY34" s="142">
        <v>0</v>
      </c>
    </row>
    <row r="35" spans="2:51">
      <c r="B35" s="145" t="s">
        <v>265</v>
      </c>
      <c r="E35" s="161" t="s">
        <v>170</v>
      </c>
      <c r="F35" s="142">
        <v>0</v>
      </c>
      <c r="G35" s="142">
        <v>0</v>
      </c>
      <c r="H35" s="142">
        <v>0</v>
      </c>
      <c r="I35" s="142">
        <v>0</v>
      </c>
      <c r="J35" s="142">
        <v>0</v>
      </c>
      <c r="K35" s="142">
        <v>0</v>
      </c>
      <c r="L35" s="142">
        <v>0</v>
      </c>
      <c r="M35" s="142">
        <v>0</v>
      </c>
      <c r="N35" s="142">
        <v>0</v>
      </c>
      <c r="O35" s="142">
        <v>0</v>
      </c>
      <c r="P35" s="142">
        <v>0</v>
      </c>
      <c r="Q35" s="142">
        <v>0</v>
      </c>
      <c r="R35" s="142">
        <v>0</v>
      </c>
      <c r="S35" s="142">
        <v>0</v>
      </c>
      <c r="T35" s="142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  <c r="Z35" s="142">
        <v>0</v>
      </c>
      <c r="AA35" s="142">
        <v>0</v>
      </c>
      <c r="AB35" s="142">
        <v>0</v>
      </c>
      <c r="AC35" s="142">
        <v>0</v>
      </c>
      <c r="AD35" s="137">
        <v>198539</v>
      </c>
      <c r="AE35" s="142">
        <f t="shared" si="0"/>
        <v>198539</v>
      </c>
      <c r="AF35" s="142">
        <v>119806</v>
      </c>
      <c r="AG35" s="142">
        <v>98380</v>
      </c>
      <c r="AH35" s="142">
        <v>102233</v>
      </c>
      <c r="AI35" s="142">
        <v>88821</v>
      </c>
      <c r="AJ35" s="142">
        <f>AI35</f>
        <v>88821</v>
      </c>
      <c r="AK35" s="142">
        <v>97683</v>
      </c>
      <c r="AL35" s="142">
        <v>99078</v>
      </c>
      <c r="AM35" s="142">
        <v>95485</v>
      </c>
      <c r="AN35" s="142">
        <v>329503</v>
      </c>
      <c r="AO35" s="142">
        <v>329503</v>
      </c>
      <c r="AP35" s="142">
        <v>113331</v>
      </c>
      <c r="AQ35" s="142">
        <v>91347</v>
      </c>
      <c r="AR35" s="142">
        <v>141521</v>
      </c>
      <c r="AS35" s="142">
        <v>109137</v>
      </c>
      <c r="AT35" s="142">
        <v>109137</v>
      </c>
      <c r="AU35" s="142">
        <v>127653</v>
      </c>
      <c r="AV35" s="142">
        <v>162066</v>
      </c>
      <c r="AW35" s="142">
        <v>147574</v>
      </c>
      <c r="AX35" s="184">
        <v>157257</v>
      </c>
      <c r="AY35" s="184">
        <v>157257</v>
      </c>
    </row>
    <row r="36" spans="2:51">
      <c r="B36" s="145" t="s">
        <v>266</v>
      </c>
      <c r="E36" s="161" t="s">
        <v>170</v>
      </c>
      <c r="F36" s="142">
        <v>0</v>
      </c>
      <c r="G36" s="142">
        <v>0</v>
      </c>
      <c r="H36" s="142">
        <v>0</v>
      </c>
      <c r="I36" s="142">
        <v>0</v>
      </c>
      <c r="J36" s="142">
        <v>0</v>
      </c>
      <c r="K36" s="142">
        <v>0</v>
      </c>
      <c r="L36" s="142">
        <v>0</v>
      </c>
      <c r="M36" s="142">
        <v>0</v>
      </c>
      <c r="N36" s="142">
        <v>0</v>
      </c>
      <c r="O36" s="142">
        <v>0</v>
      </c>
      <c r="P36" s="142">
        <v>0</v>
      </c>
      <c r="Q36" s="142">
        <v>0</v>
      </c>
      <c r="R36" s="142">
        <v>0</v>
      </c>
      <c r="S36" s="142">
        <v>0</v>
      </c>
      <c r="T36" s="142">
        <v>0</v>
      </c>
      <c r="U36" s="142">
        <v>0</v>
      </c>
      <c r="V36" s="142">
        <v>0</v>
      </c>
      <c r="W36" s="142">
        <v>0</v>
      </c>
      <c r="X36" s="142">
        <v>0</v>
      </c>
      <c r="Y36" s="142">
        <v>0</v>
      </c>
      <c r="Z36" s="142">
        <v>0</v>
      </c>
      <c r="AA36" s="142">
        <v>0</v>
      </c>
      <c r="AB36" s="142">
        <v>0</v>
      </c>
      <c r="AC36" s="142">
        <v>0</v>
      </c>
      <c r="AD36" s="137">
        <v>63555</v>
      </c>
      <c r="AE36" s="142">
        <f t="shared" si="0"/>
        <v>63555</v>
      </c>
      <c r="AF36" s="142">
        <v>66058</v>
      </c>
      <c r="AG36" s="142">
        <v>60104</v>
      </c>
      <c r="AH36" s="142">
        <v>46489</v>
      </c>
      <c r="AI36" s="142">
        <v>57071</v>
      </c>
      <c r="AJ36" s="142">
        <f>AI36</f>
        <v>57071</v>
      </c>
      <c r="AK36" s="142">
        <v>262978</v>
      </c>
      <c r="AL36" s="142">
        <v>117619</v>
      </c>
      <c r="AM36" s="142">
        <v>103795</v>
      </c>
      <c r="AN36" s="142">
        <v>76614</v>
      </c>
      <c r="AO36" s="142">
        <v>76614</v>
      </c>
      <c r="AP36" s="142">
        <v>91360</v>
      </c>
      <c r="AQ36" s="142">
        <v>159391</v>
      </c>
      <c r="AR36" s="142">
        <v>66893</v>
      </c>
      <c r="AS36" s="142">
        <v>57057</v>
      </c>
      <c r="AT36" s="142">
        <v>57057</v>
      </c>
      <c r="AU36" s="142">
        <v>81909</v>
      </c>
      <c r="AV36" s="142">
        <v>87500</v>
      </c>
      <c r="AW36" s="142">
        <v>73812</v>
      </c>
      <c r="AX36" s="184">
        <v>74870</v>
      </c>
      <c r="AY36" s="184">
        <v>74870</v>
      </c>
    </row>
    <row r="37" spans="2:51">
      <c r="B37" s="145" t="s">
        <v>58</v>
      </c>
      <c r="E37" s="162" t="s">
        <v>170</v>
      </c>
      <c r="F37" s="142">
        <v>382910.7</v>
      </c>
      <c r="G37" s="142">
        <v>398480.39600000001</v>
      </c>
      <c r="H37" s="142">
        <v>436743.12</v>
      </c>
      <c r="I37" s="142">
        <v>768576.61899999995</v>
      </c>
      <c r="J37" s="142">
        <v>768576.61899999995</v>
      </c>
      <c r="K37" s="142">
        <v>546490.55299999996</v>
      </c>
      <c r="L37" s="142">
        <v>1499562.7490000001</v>
      </c>
      <c r="M37" s="142">
        <v>834845.48699999996</v>
      </c>
      <c r="N37" s="142">
        <v>878438.35</v>
      </c>
      <c r="O37" s="142">
        <v>878438.35</v>
      </c>
      <c r="P37" s="142">
        <v>444453.27899999998</v>
      </c>
      <c r="Q37" s="142">
        <v>933671.46299999999</v>
      </c>
      <c r="R37" s="142">
        <v>951044.68400000001</v>
      </c>
      <c r="S37" s="142">
        <v>1263987.456</v>
      </c>
      <c r="T37" s="142">
        <v>1263987.456</v>
      </c>
      <c r="U37" s="142">
        <v>1126674.1640000001</v>
      </c>
      <c r="V37" s="142">
        <v>1851930.4140000001</v>
      </c>
      <c r="W37" s="142">
        <v>1545413.3810000001</v>
      </c>
      <c r="X37" s="142">
        <v>1539452.8419999999</v>
      </c>
      <c r="Y37" s="142">
        <v>1539452.8419999999</v>
      </c>
      <c r="Z37" s="142">
        <v>837390</v>
      </c>
      <c r="AA37" s="142">
        <v>899329.78800000006</v>
      </c>
      <c r="AB37" s="142">
        <v>786715</v>
      </c>
      <c r="AC37" s="137">
        <v>1064452</v>
      </c>
      <c r="AD37" s="137">
        <v>1064452</v>
      </c>
      <c r="AE37" s="137">
        <f t="shared" si="0"/>
        <v>1064452</v>
      </c>
      <c r="AF37" s="142">
        <v>1229628</v>
      </c>
      <c r="AG37" s="142">
        <v>956742</v>
      </c>
      <c r="AH37" s="142">
        <v>1203017</v>
      </c>
      <c r="AI37" s="142">
        <v>1145864</v>
      </c>
      <c r="AJ37" s="137">
        <f>AI37</f>
        <v>1145864</v>
      </c>
      <c r="AK37" s="142">
        <v>1174256</v>
      </c>
      <c r="AL37" s="142">
        <v>1444944</v>
      </c>
      <c r="AM37" s="142">
        <v>1186057</v>
      </c>
      <c r="AN37" s="142">
        <v>975849</v>
      </c>
      <c r="AO37" s="137">
        <v>975849</v>
      </c>
      <c r="AP37" s="142">
        <v>1056598</v>
      </c>
      <c r="AQ37" s="142">
        <v>973258</v>
      </c>
      <c r="AR37" s="142">
        <v>1373733</v>
      </c>
      <c r="AS37" s="142">
        <v>762817</v>
      </c>
      <c r="AT37" s="142">
        <v>762817</v>
      </c>
      <c r="AU37" s="142">
        <v>970639</v>
      </c>
      <c r="AV37" s="142">
        <v>1069826</v>
      </c>
      <c r="AW37" s="142">
        <v>1266462</v>
      </c>
      <c r="AX37" s="184">
        <v>1050873</v>
      </c>
      <c r="AY37" s="184">
        <v>1050873</v>
      </c>
    </row>
    <row r="38" spans="2:51">
      <c r="B38" s="28"/>
      <c r="C38" s="28"/>
      <c r="D38" s="28"/>
      <c r="E38" s="71" t="s">
        <v>170</v>
      </c>
      <c r="F38" s="138">
        <f t="shared" ref="F38:Y38" si="11">SUM(F28:F37)</f>
        <v>1763829.2289999998</v>
      </c>
      <c r="G38" s="138">
        <f t="shared" si="11"/>
        <v>1725114.176</v>
      </c>
      <c r="H38" s="138">
        <f t="shared" si="11"/>
        <v>2199940.4200000004</v>
      </c>
      <c r="I38" s="138">
        <f t="shared" si="11"/>
        <v>2305699.2860000003</v>
      </c>
      <c r="J38" s="62">
        <f t="shared" si="11"/>
        <v>2305699.2860000003</v>
      </c>
      <c r="K38" s="138">
        <f t="shared" si="11"/>
        <v>2146106.3289999999</v>
      </c>
      <c r="L38" s="138">
        <f t="shared" si="11"/>
        <v>2983213.1770000001</v>
      </c>
      <c r="M38" s="138">
        <f t="shared" si="11"/>
        <v>2873506.6770000001</v>
      </c>
      <c r="N38" s="138">
        <f t="shared" si="11"/>
        <v>2867626.3</v>
      </c>
      <c r="O38" s="62">
        <f t="shared" si="11"/>
        <v>2867626.3</v>
      </c>
      <c r="P38" s="138">
        <f t="shared" si="11"/>
        <v>2720145.0310000004</v>
      </c>
      <c r="Q38" s="138">
        <f t="shared" si="11"/>
        <v>3461822.9099999997</v>
      </c>
      <c r="R38" s="138">
        <f t="shared" si="11"/>
        <v>3641348.1729999995</v>
      </c>
      <c r="S38" s="70">
        <f t="shared" si="11"/>
        <v>4092516.8430000003</v>
      </c>
      <c r="T38" s="62">
        <f t="shared" si="11"/>
        <v>4092515.8619999997</v>
      </c>
      <c r="U38" s="138">
        <f t="shared" si="11"/>
        <v>2980209.074</v>
      </c>
      <c r="V38" s="138">
        <f t="shared" si="11"/>
        <v>3725238.8250000002</v>
      </c>
      <c r="W38" s="138">
        <f t="shared" si="11"/>
        <v>3332450.0239999997</v>
      </c>
      <c r="X38" s="138">
        <f t="shared" si="11"/>
        <v>3205192.3889999995</v>
      </c>
      <c r="Y38" s="62">
        <f t="shared" si="11"/>
        <v>3205191.3889999995</v>
      </c>
      <c r="Z38" s="138">
        <v>3074974</v>
      </c>
      <c r="AA38" s="138">
        <v>2780845</v>
      </c>
      <c r="AB38" s="138">
        <f>SUM(AB28:AB37)</f>
        <v>2540450</v>
      </c>
      <c r="AC38" s="166">
        <f>SUM(AC28:AC37)</f>
        <v>2632307</v>
      </c>
      <c r="AD38" s="166">
        <f>SUM(AD28:AD37)</f>
        <v>2632307</v>
      </c>
      <c r="AE38" s="113">
        <f t="shared" si="0"/>
        <v>2632307</v>
      </c>
      <c r="AF38" s="166">
        <f>SUM(AF28:AF37)</f>
        <v>2726754</v>
      </c>
      <c r="AG38" s="166">
        <v>2295943</v>
      </c>
      <c r="AH38" s="166">
        <f>SUM(AH28:AH37)</f>
        <v>2541478</v>
      </c>
      <c r="AI38" s="166">
        <f>SUM(AI28:AI37)</f>
        <v>2429905</v>
      </c>
      <c r="AJ38" s="113">
        <f t="shared" si="1"/>
        <v>2429905</v>
      </c>
      <c r="AK38" s="166">
        <f>SUM(AK28:AK37)</f>
        <v>2757754</v>
      </c>
      <c r="AL38" s="166">
        <f>SUM(AL28:AL37)</f>
        <v>2849392</v>
      </c>
      <c r="AM38" s="166">
        <f>SUM(AM28:AM37)</f>
        <v>2821216</v>
      </c>
      <c r="AN38" s="166">
        <v>3105741</v>
      </c>
      <c r="AO38" s="113">
        <v>3105741</v>
      </c>
      <c r="AP38" s="166">
        <v>3316121</v>
      </c>
      <c r="AQ38" s="166">
        <v>3505098</v>
      </c>
      <c r="AR38" s="166">
        <v>3269971</v>
      </c>
      <c r="AS38" s="166">
        <f>SUM(AS28:AS37)</f>
        <v>3134849</v>
      </c>
      <c r="AT38" s="113">
        <v>3134849</v>
      </c>
      <c r="AU38" s="113">
        <f>SUM(AU28:AU37)</f>
        <v>3281125</v>
      </c>
      <c r="AV38" s="113">
        <f>SUM(AV28:AV37)</f>
        <v>3033016</v>
      </c>
      <c r="AW38" s="113">
        <f>SUM(AW28:AW37)</f>
        <v>3488227</v>
      </c>
      <c r="AX38" s="113">
        <f>SUM(AX28:AX37)</f>
        <v>3436857</v>
      </c>
      <c r="AY38" s="113">
        <f>SUM(AY28:AY37)</f>
        <v>3436857</v>
      </c>
    </row>
    <row r="39" spans="2:51">
      <c r="B39" s="148"/>
      <c r="C39" s="148"/>
      <c r="D39" s="148"/>
      <c r="F39" s="142"/>
      <c r="G39" s="142"/>
      <c r="H39" s="142"/>
      <c r="I39" s="142"/>
      <c r="J39" s="140"/>
      <c r="K39" s="142"/>
      <c r="L39" s="142"/>
      <c r="M39" s="142"/>
      <c r="N39" s="142"/>
      <c r="O39" s="140"/>
      <c r="P39" s="142"/>
      <c r="Q39" s="142"/>
      <c r="R39" s="142"/>
      <c r="S39" s="66"/>
      <c r="T39" s="67"/>
      <c r="U39" s="142"/>
      <c r="V39" s="142"/>
      <c r="W39" s="142"/>
      <c r="X39" s="142"/>
      <c r="Y39" s="67"/>
      <c r="Z39" s="142"/>
      <c r="AA39" s="142"/>
      <c r="AB39" s="142"/>
      <c r="AC39" s="142"/>
      <c r="AD39" s="137"/>
      <c r="AE39" s="142"/>
      <c r="AF39" s="142"/>
      <c r="AG39" s="142"/>
      <c r="AH39" s="142"/>
      <c r="AI39" s="142"/>
      <c r="AJ39" s="141"/>
      <c r="AK39" s="142"/>
      <c r="AL39" s="142"/>
      <c r="AO39" s="141"/>
      <c r="AT39" s="147"/>
      <c r="AX39" s="184"/>
      <c r="AY39" s="184"/>
    </row>
    <row r="40" spans="2:51">
      <c r="B40" s="145" t="s">
        <v>59</v>
      </c>
      <c r="E40" s="161" t="s">
        <v>170</v>
      </c>
      <c r="F40" s="142">
        <v>42975.133999999998</v>
      </c>
      <c r="G40" s="142">
        <v>2100861.17</v>
      </c>
      <c r="H40" s="142">
        <v>3069813.8280000002</v>
      </c>
      <c r="I40" s="142">
        <v>1081908.5619999999</v>
      </c>
      <c r="J40" s="142">
        <v>1081908.5619999999</v>
      </c>
      <c r="K40" s="142">
        <v>1171187.4580000001</v>
      </c>
      <c r="L40" s="142">
        <v>1105663.5490000001</v>
      </c>
      <c r="M40" s="142">
        <v>1138641.9750000001</v>
      </c>
      <c r="N40" s="142">
        <v>1058794.0759999999</v>
      </c>
      <c r="O40" s="142">
        <v>1058794.0759999999</v>
      </c>
      <c r="P40" s="142">
        <v>1034895.829</v>
      </c>
      <c r="Q40" s="142">
        <v>1012925.35</v>
      </c>
      <c r="R40" s="142">
        <v>1092556.3489999999</v>
      </c>
      <c r="S40" s="142">
        <v>24904.588</v>
      </c>
      <c r="T40" s="142">
        <v>24904.588</v>
      </c>
      <c r="U40" s="142">
        <v>1097236.689</v>
      </c>
      <c r="V40" s="142">
        <v>18272.019</v>
      </c>
      <c r="W40" s="142">
        <v>105237.37300000001</v>
      </c>
      <c r="X40" s="142">
        <v>61759.624000000003</v>
      </c>
      <c r="Y40" s="142">
        <v>61759.624000000003</v>
      </c>
      <c r="Z40" s="142">
        <v>2491</v>
      </c>
      <c r="AA40" s="142">
        <v>29529.187000000002</v>
      </c>
      <c r="AB40" s="142">
        <v>29301</v>
      </c>
      <c r="AC40" s="137">
        <v>7604</v>
      </c>
      <c r="AD40" s="137">
        <v>7604</v>
      </c>
      <c r="AE40" s="137">
        <f t="shared" si="0"/>
        <v>7604</v>
      </c>
      <c r="AF40" s="142">
        <v>7648</v>
      </c>
      <c r="AG40" s="142">
        <v>7557</v>
      </c>
      <c r="AH40" s="142">
        <v>5274</v>
      </c>
      <c r="AI40" s="142">
        <v>46518</v>
      </c>
      <c r="AJ40" s="137">
        <f t="shared" si="1"/>
        <v>46518</v>
      </c>
      <c r="AK40" s="142">
        <v>5163</v>
      </c>
      <c r="AL40" s="142">
        <v>49408</v>
      </c>
      <c r="AM40" s="142">
        <v>43258</v>
      </c>
      <c r="AN40" s="142">
        <v>795</v>
      </c>
      <c r="AO40" s="137">
        <v>795</v>
      </c>
      <c r="AP40" s="142">
        <v>404</v>
      </c>
      <c r="AQ40" s="142">
        <v>386</v>
      </c>
      <c r="AR40" s="142">
        <v>299</v>
      </c>
      <c r="AS40" s="142">
        <v>459</v>
      </c>
      <c r="AT40" s="142">
        <v>459</v>
      </c>
      <c r="AU40" s="142">
        <v>384</v>
      </c>
      <c r="AV40" s="142">
        <v>384</v>
      </c>
      <c r="AW40" s="142">
        <v>373</v>
      </c>
      <c r="AX40" s="142">
        <v>180</v>
      </c>
      <c r="AY40" s="142">
        <v>180</v>
      </c>
    </row>
    <row r="41" spans="2:51">
      <c r="B41" s="153"/>
      <c r="C41" s="153"/>
      <c r="D41" s="153"/>
      <c r="E41" s="72" t="s">
        <v>170</v>
      </c>
      <c r="F41" s="143">
        <f t="shared" ref="F41:S41" si="12">SUM(F38:F40)</f>
        <v>1806804.3629999999</v>
      </c>
      <c r="G41" s="143">
        <f t="shared" si="12"/>
        <v>3825975.3459999999</v>
      </c>
      <c r="H41" s="143">
        <f t="shared" si="12"/>
        <v>5269754.2480000006</v>
      </c>
      <c r="I41" s="143">
        <f t="shared" si="12"/>
        <v>3387607.8480000002</v>
      </c>
      <c r="J41" s="63">
        <f t="shared" si="12"/>
        <v>3387607.8480000002</v>
      </c>
      <c r="K41" s="143">
        <f t="shared" si="12"/>
        <v>3317293.787</v>
      </c>
      <c r="L41" s="143">
        <f t="shared" si="12"/>
        <v>4088876.7260000003</v>
      </c>
      <c r="M41" s="143">
        <f t="shared" si="12"/>
        <v>4012148.6520000002</v>
      </c>
      <c r="N41" s="143">
        <f t="shared" si="12"/>
        <v>3926420.3759999997</v>
      </c>
      <c r="O41" s="63">
        <f t="shared" si="12"/>
        <v>3926420.3759999997</v>
      </c>
      <c r="P41" s="143">
        <f t="shared" si="12"/>
        <v>3755040.8600000003</v>
      </c>
      <c r="Q41" s="143">
        <f t="shared" si="12"/>
        <v>4474748.26</v>
      </c>
      <c r="R41" s="143">
        <f t="shared" si="12"/>
        <v>4733904.5219999999</v>
      </c>
      <c r="S41" s="68">
        <f t="shared" si="12"/>
        <v>4117421.4310000003</v>
      </c>
      <c r="T41" s="63">
        <v>4117421</v>
      </c>
      <c r="U41" s="143">
        <f>SUM(U38:U40)</f>
        <v>4077445.7630000003</v>
      </c>
      <c r="V41" s="143">
        <f>SUM(V38:V40)</f>
        <v>3743510.844</v>
      </c>
      <c r="W41" s="143">
        <f>SUM(W38:W40)</f>
        <v>3437687.3969999999</v>
      </c>
      <c r="X41" s="143">
        <f>SUM(X38:X40)</f>
        <v>3266952.0129999993</v>
      </c>
      <c r="Y41" s="63">
        <f>SUM(Y38:Y40)</f>
        <v>3266951.0129999993</v>
      </c>
      <c r="Z41" s="143">
        <v>3077465</v>
      </c>
      <c r="AA41" s="143">
        <v>2810374</v>
      </c>
      <c r="AB41" s="143">
        <f>AB38+AB40</f>
        <v>2569751</v>
      </c>
      <c r="AC41" s="143">
        <f>AC38+AC40</f>
        <v>2639911</v>
      </c>
      <c r="AD41" s="143">
        <f>AD38+AD40</f>
        <v>2639911</v>
      </c>
      <c r="AE41" s="168">
        <f t="shared" si="0"/>
        <v>2639911</v>
      </c>
      <c r="AF41" s="143">
        <f>AF40+AF38</f>
        <v>2734402</v>
      </c>
      <c r="AG41" s="143">
        <v>2303500</v>
      </c>
      <c r="AH41" s="143">
        <f>AH40+AH38</f>
        <v>2546752</v>
      </c>
      <c r="AI41" s="143">
        <f>AI38+AI40</f>
        <v>2476423</v>
      </c>
      <c r="AJ41" s="168">
        <f t="shared" si="1"/>
        <v>2476423</v>
      </c>
      <c r="AK41" s="143">
        <f>AK40+AK38</f>
        <v>2762917</v>
      </c>
      <c r="AL41" s="143">
        <f>AL40+AL38</f>
        <v>2898800</v>
      </c>
      <c r="AM41" s="143">
        <f>AM40+AM38</f>
        <v>2864474</v>
      </c>
      <c r="AN41" s="143">
        <v>3106536</v>
      </c>
      <c r="AO41" s="168">
        <v>3106536</v>
      </c>
      <c r="AP41" s="143">
        <v>3316525</v>
      </c>
      <c r="AQ41" s="143">
        <v>3505484</v>
      </c>
      <c r="AR41" s="143">
        <v>3270270</v>
      </c>
      <c r="AS41" s="143">
        <f>AS38+AS40</f>
        <v>3135308</v>
      </c>
      <c r="AT41" s="63">
        <v>3135308</v>
      </c>
      <c r="AU41" s="63">
        <v>3281509</v>
      </c>
      <c r="AV41" s="63">
        <v>3033400</v>
      </c>
      <c r="AW41" s="63">
        <v>3488600</v>
      </c>
      <c r="AX41" s="63">
        <v>3437037</v>
      </c>
      <c r="AY41" s="63">
        <v>3437037</v>
      </c>
    </row>
    <row r="42" spans="2:51">
      <c r="B42" s="29" t="s">
        <v>60</v>
      </c>
      <c r="C42" s="153"/>
      <c r="D42" s="153"/>
      <c r="E42" s="72" t="s">
        <v>170</v>
      </c>
      <c r="F42" s="143">
        <f t="shared" ref="F42:Y42" si="13">SUM(F26,F41)</f>
        <v>8579827.9350000005</v>
      </c>
      <c r="G42" s="143">
        <f t="shared" si="13"/>
        <v>8748097.3609999996</v>
      </c>
      <c r="H42" s="143">
        <f t="shared" si="13"/>
        <v>11122820.243000001</v>
      </c>
      <c r="I42" s="143">
        <f t="shared" si="13"/>
        <v>10709657.658</v>
      </c>
      <c r="J42" s="63">
        <f t="shared" si="13"/>
        <v>10709657.658</v>
      </c>
      <c r="K42" s="143">
        <f t="shared" si="13"/>
        <v>10844011.187999999</v>
      </c>
      <c r="L42" s="143">
        <f t="shared" si="13"/>
        <v>11742326.267999999</v>
      </c>
      <c r="M42" s="143">
        <f t="shared" si="13"/>
        <v>11737571.711999999</v>
      </c>
      <c r="N42" s="143">
        <f t="shared" si="13"/>
        <v>11883077.27</v>
      </c>
      <c r="O42" s="63">
        <f t="shared" si="13"/>
        <v>11883077.27</v>
      </c>
      <c r="P42" s="143">
        <f t="shared" si="13"/>
        <v>11621006.669</v>
      </c>
      <c r="Q42" s="143">
        <f t="shared" si="13"/>
        <v>12590653.599999998</v>
      </c>
      <c r="R42" s="143">
        <f t="shared" si="13"/>
        <v>13492041.516000001</v>
      </c>
      <c r="S42" s="68">
        <f t="shared" si="13"/>
        <v>13549958.200999999</v>
      </c>
      <c r="T42" s="63">
        <f t="shared" si="13"/>
        <v>13549957.77</v>
      </c>
      <c r="U42" s="143">
        <f t="shared" si="13"/>
        <v>12688112.464000002</v>
      </c>
      <c r="V42" s="143">
        <f t="shared" si="13"/>
        <v>13599704.341</v>
      </c>
      <c r="W42" s="143">
        <f t="shared" si="13"/>
        <v>13793534.264999999</v>
      </c>
      <c r="X42" s="143">
        <f t="shared" si="13"/>
        <v>14015280.846999999</v>
      </c>
      <c r="Y42" s="63">
        <f t="shared" si="13"/>
        <v>14015279.846999999</v>
      </c>
      <c r="Z42" s="143">
        <v>14010343</v>
      </c>
      <c r="AA42" s="143">
        <v>13880886</v>
      </c>
      <c r="AB42" s="143">
        <f>AB41+AB26</f>
        <v>13920547</v>
      </c>
      <c r="AC42" s="143">
        <f>AC41+AC26</f>
        <v>14081915</v>
      </c>
      <c r="AD42" s="143">
        <f>AD41+AD26</f>
        <v>14081915</v>
      </c>
      <c r="AE42" s="168">
        <f t="shared" si="0"/>
        <v>14081915</v>
      </c>
      <c r="AF42" s="143">
        <f>AF41+AF26</f>
        <v>15376532</v>
      </c>
      <c r="AG42" s="143">
        <v>14068546</v>
      </c>
      <c r="AH42" s="143">
        <v>14865563</v>
      </c>
      <c r="AI42" s="143">
        <f>AI41+AI26</f>
        <v>14653287</v>
      </c>
      <c r="AJ42" s="168">
        <f t="shared" si="1"/>
        <v>14653287</v>
      </c>
      <c r="AK42" s="143">
        <f>AK41+AK26</f>
        <v>15136532</v>
      </c>
      <c r="AL42" s="143">
        <f>AL41+AL26</f>
        <v>15461593</v>
      </c>
      <c r="AM42" s="143">
        <f>AM41+AM26</f>
        <v>15631238</v>
      </c>
      <c r="AN42" s="143">
        <v>13652261</v>
      </c>
      <c r="AO42" s="168">
        <v>13652261</v>
      </c>
      <c r="AP42" s="143">
        <v>14735779</v>
      </c>
      <c r="AQ42" s="143">
        <v>15210388</v>
      </c>
      <c r="AR42" s="143">
        <v>17079319</v>
      </c>
      <c r="AS42" s="143">
        <f>AS41+AS26</f>
        <v>16650763</v>
      </c>
      <c r="AT42" s="63">
        <v>16650763</v>
      </c>
      <c r="AU42" s="63">
        <f>AU41+AU26</f>
        <v>16747032</v>
      </c>
      <c r="AV42" s="63">
        <v>16426522</v>
      </c>
      <c r="AW42" s="63">
        <v>17600464</v>
      </c>
      <c r="AX42" s="63">
        <v>16942712</v>
      </c>
      <c r="AY42" s="63">
        <v>16942712</v>
      </c>
    </row>
    <row r="43" spans="2:51">
      <c r="D43" s="184"/>
      <c r="F43" s="142"/>
      <c r="G43" s="142"/>
      <c r="H43" s="142"/>
      <c r="I43" s="142"/>
      <c r="J43" s="140"/>
      <c r="K43" s="142"/>
      <c r="L43" s="142"/>
      <c r="M43" s="142"/>
      <c r="N43" s="142"/>
      <c r="O43" s="140"/>
      <c r="P43" s="142"/>
      <c r="Q43" s="142"/>
      <c r="R43" s="142"/>
      <c r="S43" s="66"/>
      <c r="T43" s="67"/>
      <c r="U43" s="142"/>
      <c r="V43" s="142"/>
      <c r="W43" s="142"/>
      <c r="X43" s="142"/>
      <c r="Y43" s="67"/>
      <c r="Z43" s="142"/>
      <c r="AA43" s="142"/>
      <c r="AB43" s="142"/>
      <c r="AC43" s="142"/>
      <c r="AD43" s="137"/>
      <c r="AE43" s="142"/>
      <c r="AF43" s="142"/>
      <c r="AG43" s="142"/>
      <c r="AH43" s="142"/>
      <c r="AI43" s="142"/>
      <c r="AJ43" s="141"/>
      <c r="AK43" s="142"/>
      <c r="AL43" s="142"/>
      <c r="AT43" s="147"/>
      <c r="AX43" s="184"/>
      <c r="AY43" s="184"/>
    </row>
    <row r="44" spans="2:51">
      <c r="B44" s="147" t="s">
        <v>61</v>
      </c>
      <c r="D44" s="184"/>
      <c r="F44" s="142"/>
      <c r="G44" s="142"/>
      <c r="H44" s="142"/>
      <c r="I44" s="142"/>
      <c r="J44" s="140"/>
      <c r="K44" s="142"/>
      <c r="L44" s="142"/>
      <c r="M44" s="142"/>
      <c r="N44" s="142"/>
      <c r="O44" s="140"/>
      <c r="P44" s="142"/>
      <c r="Q44" s="142"/>
      <c r="R44" s="142"/>
      <c r="S44" s="66"/>
      <c r="T44" s="67"/>
      <c r="U44" s="142"/>
      <c r="V44" s="142"/>
      <c r="W44" s="142"/>
      <c r="X44" s="142"/>
      <c r="Y44" s="67"/>
      <c r="Z44" s="142"/>
      <c r="AA44" s="142"/>
      <c r="AB44" s="142"/>
      <c r="AC44" s="142"/>
      <c r="AD44" s="137"/>
      <c r="AE44" s="142"/>
      <c r="AF44" s="142"/>
      <c r="AG44" s="142"/>
      <c r="AH44" s="142"/>
      <c r="AI44" s="142"/>
      <c r="AJ44" s="141"/>
      <c r="AK44" s="142"/>
      <c r="AL44" s="142"/>
      <c r="AT44" s="147"/>
      <c r="AX44" s="184"/>
      <c r="AY44" s="184"/>
    </row>
    <row r="45" spans="2:51">
      <c r="B45" s="147" t="s">
        <v>62</v>
      </c>
      <c r="D45" s="184"/>
      <c r="F45" s="142"/>
      <c r="G45" s="142"/>
      <c r="H45" s="142"/>
      <c r="I45" s="142"/>
      <c r="J45" s="140"/>
      <c r="K45" s="142"/>
      <c r="L45" s="142"/>
      <c r="M45" s="142"/>
      <c r="N45" s="142"/>
      <c r="O45" s="140"/>
      <c r="P45" s="142"/>
      <c r="Q45" s="142"/>
      <c r="R45" s="142"/>
      <c r="S45" s="66"/>
      <c r="T45" s="67"/>
      <c r="U45" s="142"/>
      <c r="V45" s="142"/>
      <c r="W45" s="142"/>
      <c r="X45" s="142"/>
      <c r="Y45" s="67"/>
      <c r="Z45" s="142"/>
      <c r="AA45" s="142"/>
      <c r="AB45" s="142"/>
      <c r="AC45" s="142"/>
      <c r="AD45" s="137"/>
      <c r="AE45" s="142"/>
      <c r="AF45" s="142"/>
      <c r="AG45" s="142"/>
      <c r="AH45" s="142"/>
      <c r="AI45" s="142"/>
      <c r="AJ45" s="141"/>
      <c r="AK45" s="142"/>
      <c r="AL45" s="142"/>
      <c r="AT45" s="147"/>
      <c r="AX45" s="184"/>
      <c r="AY45" s="184"/>
    </row>
    <row r="46" spans="2:51">
      <c r="B46" s="145" t="s">
        <v>63</v>
      </c>
      <c r="D46" s="184"/>
      <c r="E46" s="161" t="s">
        <v>170</v>
      </c>
      <c r="F46" s="142">
        <v>557072.34</v>
      </c>
      <c r="G46" s="142">
        <v>696363.44499999995</v>
      </c>
      <c r="H46" s="142">
        <v>696363.44499999995</v>
      </c>
      <c r="I46" s="142">
        <v>696363.44499999995</v>
      </c>
      <c r="J46" s="142">
        <v>696363.44499999995</v>
      </c>
      <c r="K46" s="142">
        <v>696363.44499999995</v>
      </c>
      <c r="L46" s="142">
        <v>696376.625</v>
      </c>
      <c r="M46" s="142">
        <v>696376.625</v>
      </c>
      <c r="N46" s="142">
        <v>696376.625</v>
      </c>
      <c r="O46" s="142">
        <v>696376.625</v>
      </c>
      <c r="P46" s="142">
        <v>709344.505</v>
      </c>
      <c r="Q46" s="142">
        <v>709344.505</v>
      </c>
      <c r="R46" s="142">
        <v>709344.505</v>
      </c>
      <c r="S46" s="142">
        <v>709344.505</v>
      </c>
      <c r="T46" s="142">
        <v>709344.505</v>
      </c>
      <c r="U46" s="142">
        <v>709344.505</v>
      </c>
      <c r="V46" s="142">
        <v>916540.54500000004</v>
      </c>
      <c r="W46" s="142">
        <v>916540.54500000004</v>
      </c>
      <c r="X46" s="142">
        <v>916540.54500000004</v>
      </c>
      <c r="Y46" s="142">
        <v>916540.54500000004</v>
      </c>
      <c r="Z46" s="142">
        <v>916541</v>
      </c>
      <c r="AA46" s="142">
        <v>916540.54499999993</v>
      </c>
      <c r="AB46" s="142">
        <v>916540.54499999993</v>
      </c>
      <c r="AC46" s="137">
        <v>916541</v>
      </c>
      <c r="AD46" s="137">
        <v>916541</v>
      </c>
      <c r="AE46" s="137">
        <f t="shared" si="0"/>
        <v>916541</v>
      </c>
      <c r="AF46" s="142">
        <v>916541</v>
      </c>
      <c r="AG46" s="142">
        <v>916541</v>
      </c>
      <c r="AH46" s="142">
        <v>916541</v>
      </c>
      <c r="AI46" s="142">
        <v>916541</v>
      </c>
      <c r="AJ46" s="137">
        <f t="shared" si="1"/>
        <v>916541</v>
      </c>
      <c r="AK46" s="142">
        <v>916541</v>
      </c>
      <c r="AL46" s="142">
        <v>916541</v>
      </c>
      <c r="AM46" s="142">
        <v>916541</v>
      </c>
      <c r="AN46" s="142">
        <v>916541</v>
      </c>
      <c r="AO46" s="137">
        <v>916541</v>
      </c>
      <c r="AP46" s="142">
        <v>916541</v>
      </c>
      <c r="AQ46" s="142">
        <v>916541</v>
      </c>
      <c r="AR46" s="142">
        <v>916541</v>
      </c>
      <c r="AS46" s="142">
        <v>916541</v>
      </c>
      <c r="AT46" s="142">
        <v>916541</v>
      </c>
      <c r="AU46" s="142">
        <v>916541</v>
      </c>
      <c r="AV46" s="142">
        <v>916541</v>
      </c>
      <c r="AW46" s="142">
        <v>916541</v>
      </c>
      <c r="AX46" s="184">
        <v>916541</v>
      </c>
      <c r="AY46" s="184">
        <v>916541</v>
      </c>
    </row>
    <row r="47" spans="2:51">
      <c r="B47" s="145" t="s">
        <v>64</v>
      </c>
      <c r="D47" s="184"/>
      <c r="E47" s="161" t="s">
        <v>170</v>
      </c>
      <c r="F47" s="142">
        <v>226761.34700000001</v>
      </c>
      <c r="G47" s="142">
        <v>230280.065</v>
      </c>
      <c r="H47" s="142">
        <v>230280.065</v>
      </c>
      <c r="I47" s="142">
        <v>243655.405</v>
      </c>
      <c r="J47" s="142">
        <v>243655.405</v>
      </c>
      <c r="K47" s="142">
        <v>243655.405</v>
      </c>
      <c r="L47" s="142">
        <v>243655.405</v>
      </c>
      <c r="M47" s="142">
        <v>243655.405</v>
      </c>
      <c r="N47" s="142">
        <v>243655.405</v>
      </c>
      <c r="O47" s="142">
        <v>243655.405</v>
      </c>
      <c r="P47" s="142">
        <v>230687.52499999999</v>
      </c>
      <c r="Q47" s="142">
        <v>241883.16</v>
      </c>
      <c r="R47" s="142">
        <v>243866.38500000001</v>
      </c>
      <c r="S47" s="142">
        <v>243876.41</v>
      </c>
      <c r="T47" s="142">
        <v>243876.41</v>
      </c>
      <c r="U47" s="142">
        <v>247855.174</v>
      </c>
      <c r="V47" s="142">
        <v>40659.141000000003</v>
      </c>
      <c r="W47" s="142">
        <v>40659.141000000003</v>
      </c>
      <c r="X47" s="142">
        <v>40794.146000000001</v>
      </c>
      <c r="Y47" s="142">
        <v>40794.146000000001</v>
      </c>
      <c r="Z47" s="142">
        <v>40794</v>
      </c>
      <c r="AA47" s="142">
        <v>40794.146000000001</v>
      </c>
      <c r="AB47" s="142">
        <v>40794.146000000001</v>
      </c>
      <c r="AC47" s="137">
        <v>40794</v>
      </c>
      <c r="AD47" s="137">
        <v>40794</v>
      </c>
      <c r="AE47" s="137">
        <f t="shared" si="0"/>
        <v>40794</v>
      </c>
      <c r="AF47" s="142">
        <v>20194</v>
      </c>
      <c r="AG47" s="142">
        <v>24927</v>
      </c>
      <c r="AH47" s="142">
        <v>24927</v>
      </c>
      <c r="AI47" s="142">
        <v>8981</v>
      </c>
      <c r="AJ47" s="137">
        <f t="shared" si="1"/>
        <v>8981</v>
      </c>
      <c r="AK47" s="142">
        <v>8981</v>
      </c>
      <c r="AL47" s="142">
        <v>8981</v>
      </c>
      <c r="AM47" s="142">
        <v>8981</v>
      </c>
      <c r="AN47" s="142">
        <v>1142</v>
      </c>
      <c r="AO47" s="137">
        <v>1142</v>
      </c>
      <c r="AP47" s="142">
        <v>1142</v>
      </c>
      <c r="AQ47" s="142">
        <v>1142</v>
      </c>
      <c r="AR47" s="142">
        <v>1142</v>
      </c>
      <c r="AS47" s="142">
        <v>1142</v>
      </c>
      <c r="AT47" s="142">
        <v>1142</v>
      </c>
      <c r="AU47" s="142">
        <v>1142</v>
      </c>
      <c r="AV47" s="142">
        <v>1142</v>
      </c>
      <c r="AW47" s="142">
        <v>1142</v>
      </c>
      <c r="AX47" s="184">
        <v>1142</v>
      </c>
      <c r="AY47" s="184">
        <v>1142</v>
      </c>
    </row>
    <row r="48" spans="2:51">
      <c r="B48" s="145" t="s">
        <v>65</v>
      </c>
      <c r="D48" s="184"/>
      <c r="E48" s="161" t="s">
        <v>170</v>
      </c>
      <c r="F48" s="142">
        <v>2105.7370000000001</v>
      </c>
      <c r="G48" s="142">
        <v>2105.7370000000001</v>
      </c>
      <c r="H48" s="142">
        <v>2105.7370000000001</v>
      </c>
      <c r="I48" s="142">
        <v>3110.5729999999999</v>
      </c>
      <c r="J48" s="142">
        <v>3110.5729999999999</v>
      </c>
      <c r="K48" s="142">
        <v>1682.1759999999999</v>
      </c>
      <c r="L48" s="142">
        <v>1437.194</v>
      </c>
      <c r="M48" s="142">
        <v>350.72800000000001</v>
      </c>
      <c r="N48" s="142">
        <v>222.07400000000001</v>
      </c>
      <c r="O48" s="142">
        <v>222.07400000000001</v>
      </c>
      <c r="P48" s="142">
        <v>135.292</v>
      </c>
      <c r="Q48" s="142">
        <v>115.19499999999999</v>
      </c>
      <c r="R48" s="142">
        <v>93.894999999999996</v>
      </c>
      <c r="S48" s="142">
        <v>83.185000000000002</v>
      </c>
      <c r="T48" s="142">
        <v>83.185000000000002</v>
      </c>
      <c r="U48" s="142">
        <v>83.185000000000002</v>
      </c>
      <c r="V48" s="142">
        <v>83.185000000000002</v>
      </c>
      <c r="W48" s="142">
        <v>83.185000000000002</v>
      </c>
      <c r="X48" s="142">
        <v>83.185000000000002</v>
      </c>
      <c r="Y48" s="142">
        <v>83.185000000000002</v>
      </c>
      <c r="Z48" s="142">
        <v>83</v>
      </c>
      <c r="AA48" s="142">
        <v>83.184999999999988</v>
      </c>
      <c r="AB48" s="142">
        <v>83.184999999999988</v>
      </c>
      <c r="AC48" s="137">
        <v>83</v>
      </c>
      <c r="AD48" s="137">
        <v>83</v>
      </c>
      <c r="AE48" s="137">
        <f t="shared" si="0"/>
        <v>83</v>
      </c>
      <c r="AF48" s="142">
        <v>83</v>
      </c>
      <c r="AG48" s="142">
        <v>2515</v>
      </c>
      <c r="AH48" s="142">
        <v>416</v>
      </c>
      <c r="AI48" s="142">
        <v>58</v>
      </c>
      <c r="AJ48" s="137">
        <f t="shared" si="1"/>
        <v>58</v>
      </c>
      <c r="AK48" s="142">
        <v>-1180</v>
      </c>
      <c r="AL48" s="142">
        <v>-525</v>
      </c>
      <c r="AM48" s="142">
        <v>-895</v>
      </c>
      <c r="AN48" s="142">
        <v>10113</v>
      </c>
      <c r="AO48" s="137">
        <v>10113</v>
      </c>
      <c r="AP48" s="142">
        <v>1646</v>
      </c>
      <c r="AQ48" s="142">
        <v>-27007</v>
      </c>
      <c r="AR48" s="142">
        <v>-23435</v>
      </c>
      <c r="AS48" s="142">
        <v>-1759</v>
      </c>
      <c r="AT48" s="137">
        <v>-1759</v>
      </c>
      <c r="AU48" s="137">
        <v>-959</v>
      </c>
      <c r="AV48" s="137">
        <v>-771</v>
      </c>
      <c r="AW48" s="137">
        <v>-839</v>
      </c>
      <c r="AX48" s="137">
        <v>-910</v>
      </c>
      <c r="AY48" s="137">
        <v>-910</v>
      </c>
    </row>
    <row r="49" spans="2:51">
      <c r="B49" s="145" t="s">
        <v>66</v>
      </c>
      <c r="D49" s="184"/>
      <c r="E49" s="161" t="s">
        <v>170</v>
      </c>
      <c r="F49" s="142">
        <v>458388.22</v>
      </c>
      <c r="G49" s="142">
        <v>460477.08500000002</v>
      </c>
      <c r="H49" s="142">
        <v>1002724.027</v>
      </c>
      <c r="I49" s="142">
        <v>1405325.7069999999</v>
      </c>
      <c r="J49" s="142">
        <v>1405325.7069999999</v>
      </c>
      <c r="K49" s="142">
        <v>1444364.7050000001</v>
      </c>
      <c r="L49" s="142">
        <v>1404771.135</v>
      </c>
      <c r="M49" s="142">
        <v>1380549.5</v>
      </c>
      <c r="N49" s="142">
        <v>1372771.5209999999</v>
      </c>
      <c r="O49" s="142">
        <v>1372771.5209999999</v>
      </c>
      <c r="P49" s="142">
        <v>1255200.263</v>
      </c>
      <c r="Q49" s="142">
        <v>1265037.452</v>
      </c>
      <c r="R49" s="142">
        <v>1367877.96</v>
      </c>
      <c r="S49" s="142">
        <v>1295091.189</v>
      </c>
      <c r="T49" s="142">
        <v>1295091.189</v>
      </c>
      <c r="U49" s="142">
        <v>1196371.7169999999</v>
      </c>
      <c r="V49" s="142">
        <v>1357178.4129999999</v>
      </c>
      <c r="W49" s="142">
        <v>1568867.237</v>
      </c>
      <c r="X49" s="142">
        <v>1764108.4639999999</v>
      </c>
      <c r="Y49" s="142">
        <v>1764108.4639999999</v>
      </c>
      <c r="Z49" s="142">
        <v>1723884</v>
      </c>
      <c r="AA49" s="142">
        <v>1728943.2859999998</v>
      </c>
      <c r="AB49" s="142">
        <v>1801906</v>
      </c>
      <c r="AC49" s="137">
        <v>1731747</v>
      </c>
      <c r="AD49" s="137">
        <v>1731747</v>
      </c>
      <c r="AE49" s="137">
        <f t="shared" si="0"/>
        <v>1731747</v>
      </c>
      <c r="AF49" s="142">
        <v>2373377</v>
      </c>
      <c r="AG49" s="142">
        <v>1932166</v>
      </c>
      <c r="AH49" s="142">
        <v>2209778</v>
      </c>
      <c r="AI49" s="142">
        <v>2146035</v>
      </c>
      <c r="AJ49" s="137">
        <f t="shared" si="1"/>
        <v>2146035</v>
      </c>
      <c r="AK49" s="142">
        <v>2187336</v>
      </c>
      <c r="AL49" s="142">
        <v>2219418</v>
      </c>
      <c r="AM49" s="142">
        <v>2196499</v>
      </c>
      <c r="AN49" s="142">
        <v>2260533</v>
      </c>
      <c r="AO49" s="137">
        <v>2260533</v>
      </c>
      <c r="AP49" s="142">
        <v>2635748</v>
      </c>
      <c r="AQ49" s="142">
        <v>2690703</v>
      </c>
      <c r="AR49" s="142">
        <v>4410457</v>
      </c>
      <c r="AS49" s="142">
        <v>4209612</v>
      </c>
      <c r="AT49" s="142">
        <v>4209612</v>
      </c>
      <c r="AU49" s="142">
        <v>4048322</v>
      </c>
      <c r="AV49" s="142">
        <v>4058869</v>
      </c>
      <c r="AW49" s="142">
        <v>4402302</v>
      </c>
      <c r="AX49" s="184">
        <v>4090281</v>
      </c>
      <c r="AY49" s="184">
        <v>4090281</v>
      </c>
    </row>
    <row r="50" spans="2:51">
      <c r="B50" s="145" t="s">
        <v>67</v>
      </c>
      <c r="D50" s="185"/>
      <c r="E50" s="161" t="s">
        <v>170</v>
      </c>
      <c r="F50" s="142">
        <v>2638694.6850000001</v>
      </c>
      <c r="G50" s="142">
        <v>2672777.1630000002</v>
      </c>
      <c r="H50" s="142">
        <v>2757068.0430000001</v>
      </c>
      <c r="I50" s="142">
        <v>2988542.7540000002</v>
      </c>
      <c r="J50" s="142">
        <v>2988542.7540000002</v>
      </c>
      <c r="K50" s="142">
        <v>3005140.0419999999</v>
      </c>
      <c r="L50" s="142">
        <v>3042143.6979999999</v>
      </c>
      <c r="M50" s="142">
        <v>3059300.7940000002</v>
      </c>
      <c r="N50" s="142">
        <v>3163685.193</v>
      </c>
      <c r="O50" s="142">
        <v>3163685.193</v>
      </c>
      <c r="P50" s="142">
        <v>3264457.3429999999</v>
      </c>
      <c r="Q50" s="142">
        <v>3355330.9180000001</v>
      </c>
      <c r="R50" s="142">
        <v>3482727.8760000002</v>
      </c>
      <c r="S50" s="142">
        <v>3665191.6680000001</v>
      </c>
      <c r="T50" s="142">
        <v>3665191.6680000001</v>
      </c>
      <c r="U50" s="142">
        <v>3769055.412</v>
      </c>
      <c r="V50" s="142">
        <v>3970124.111</v>
      </c>
      <c r="W50" s="142">
        <v>4253588.3770000003</v>
      </c>
      <c r="X50" s="142">
        <v>4341062.3480000002</v>
      </c>
      <c r="Y50" s="142">
        <v>4341063</v>
      </c>
      <c r="Z50" s="142">
        <v>4640790</v>
      </c>
      <c r="AA50" s="142">
        <v>4909271.0159999998</v>
      </c>
      <c r="AB50" s="142">
        <v>5112633</v>
      </c>
      <c r="AC50" s="137">
        <v>5469236</v>
      </c>
      <c r="AD50" s="137">
        <v>5469236</v>
      </c>
      <c r="AE50" s="137">
        <f t="shared" si="0"/>
        <v>5469236</v>
      </c>
      <c r="AF50" s="142">
        <v>5564686</v>
      </c>
      <c r="AG50" s="142">
        <v>5490966</v>
      </c>
      <c r="AH50" s="142">
        <v>5607266</v>
      </c>
      <c r="AI50" s="142">
        <v>5636705</v>
      </c>
      <c r="AJ50" s="137">
        <f t="shared" si="1"/>
        <v>5636705</v>
      </c>
      <c r="AK50" s="142">
        <v>5922711</v>
      </c>
      <c r="AL50" s="142">
        <v>6227728</v>
      </c>
      <c r="AM50" s="142">
        <v>6530919</v>
      </c>
      <c r="AN50" s="142">
        <v>5059634</v>
      </c>
      <c r="AO50" s="137">
        <v>5059634</v>
      </c>
      <c r="AP50" s="142">
        <v>5371139</v>
      </c>
      <c r="AQ50" s="142">
        <v>5414887</v>
      </c>
      <c r="AR50" s="142">
        <v>4613977</v>
      </c>
      <c r="AS50" s="142">
        <v>4809455</v>
      </c>
      <c r="AT50" s="142">
        <v>4809455</v>
      </c>
      <c r="AU50" s="142">
        <v>5091189</v>
      </c>
      <c r="AV50" s="142">
        <v>5039664</v>
      </c>
      <c r="AW50" s="142">
        <v>5480777</v>
      </c>
      <c r="AX50" s="184">
        <v>5486747</v>
      </c>
      <c r="AY50" s="184">
        <v>5486747</v>
      </c>
    </row>
    <row r="51" spans="2:51">
      <c r="B51" s="30" t="s">
        <v>195</v>
      </c>
      <c r="C51" s="28"/>
      <c r="D51" s="184"/>
      <c r="E51" s="71" t="s">
        <v>170</v>
      </c>
      <c r="F51" s="138">
        <f t="shared" ref="F51:Y51" si="14">SUM(F46:F50)</f>
        <v>3883022.3289999999</v>
      </c>
      <c r="G51" s="138">
        <f t="shared" si="14"/>
        <v>4062003.4950000001</v>
      </c>
      <c r="H51" s="138">
        <f t="shared" si="14"/>
        <v>4688541.3169999998</v>
      </c>
      <c r="I51" s="138">
        <f t="shared" si="14"/>
        <v>5336997.8839999996</v>
      </c>
      <c r="J51" s="62">
        <f t="shared" si="14"/>
        <v>5336997.8839999996</v>
      </c>
      <c r="K51" s="138">
        <f t="shared" si="14"/>
        <v>5391205.773</v>
      </c>
      <c r="L51" s="138">
        <f t="shared" si="14"/>
        <v>5388384.057</v>
      </c>
      <c r="M51" s="138">
        <f t="shared" si="14"/>
        <v>5380233.0520000001</v>
      </c>
      <c r="N51" s="138">
        <f t="shared" si="14"/>
        <v>5476710.818</v>
      </c>
      <c r="O51" s="62">
        <f t="shared" si="14"/>
        <v>5476710.818</v>
      </c>
      <c r="P51" s="138">
        <f t="shared" si="14"/>
        <v>5459824.9279999994</v>
      </c>
      <c r="Q51" s="138">
        <f t="shared" si="14"/>
        <v>5571711.2300000004</v>
      </c>
      <c r="R51" s="138">
        <f t="shared" si="14"/>
        <v>5803910.6210000003</v>
      </c>
      <c r="S51" s="70">
        <f t="shared" si="14"/>
        <v>5913586.9570000004</v>
      </c>
      <c r="T51" s="62">
        <f t="shared" si="14"/>
        <v>5913586.9570000004</v>
      </c>
      <c r="U51" s="138">
        <f t="shared" si="14"/>
        <v>5922709.9930000007</v>
      </c>
      <c r="V51" s="138">
        <f t="shared" si="14"/>
        <v>6284585.3949999996</v>
      </c>
      <c r="W51" s="138">
        <f t="shared" si="14"/>
        <v>6779738.4850000003</v>
      </c>
      <c r="X51" s="138">
        <f t="shared" si="14"/>
        <v>7062588.6880000001</v>
      </c>
      <c r="Y51" s="62">
        <f t="shared" si="14"/>
        <v>7062589.3399999999</v>
      </c>
      <c r="Z51" s="138">
        <v>7322092</v>
      </c>
      <c r="AA51" s="138">
        <f>SUM(AA46:AA50)</f>
        <v>7595632.1779999994</v>
      </c>
      <c r="AB51" s="138">
        <f>SUM(AB46:AB50)</f>
        <v>7871956.8760000002</v>
      </c>
      <c r="AC51" s="166">
        <f>SUM(AC46:AC50)</f>
        <v>8158401</v>
      </c>
      <c r="AD51" s="166">
        <f>SUM(AD46:AD50)</f>
        <v>8158401</v>
      </c>
      <c r="AE51" s="113">
        <f t="shared" si="0"/>
        <v>8158401</v>
      </c>
      <c r="AF51" s="138">
        <v>8874881</v>
      </c>
      <c r="AG51" s="138">
        <v>8367115</v>
      </c>
      <c r="AH51" s="138">
        <v>8758928</v>
      </c>
      <c r="AI51" s="166">
        <f>SUM(AI46:AI50)</f>
        <v>8708320</v>
      </c>
      <c r="AJ51" s="113">
        <f t="shared" si="1"/>
        <v>8708320</v>
      </c>
      <c r="AK51" s="138">
        <v>9034389</v>
      </c>
      <c r="AL51" s="138">
        <v>9372143</v>
      </c>
      <c r="AM51" s="138">
        <v>9652045</v>
      </c>
      <c r="AN51" s="138">
        <v>8247963</v>
      </c>
      <c r="AO51" s="113">
        <v>8247963</v>
      </c>
      <c r="AP51" s="138">
        <v>8926216</v>
      </c>
      <c r="AQ51" s="138">
        <v>8996266</v>
      </c>
      <c r="AR51" s="138">
        <v>9918682</v>
      </c>
      <c r="AS51" s="138">
        <f>SUM(AS46:AS50)</f>
        <v>9934991</v>
      </c>
      <c r="AT51" s="62">
        <v>9934991</v>
      </c>
      <c r="AU51" s="62">
        <f>SUM(AU46:AU50)</f>
        <v>10056235</v>
      </c>
      <c r="AV51" s="62">
        <v>10015445</v>
      </c>
      <c r="AW51" s="62">
        <v>10799923</v>
      </c>
      <c r="AX51" s="62">
        <f>SUM(AX46:AX50)</f>
        <v>10493801</v>
      </c>
      <c r="AY51" s="62">
        <f>SUM(AY46:AY50)</f>
        <v>10493801</v>
      </c>
    </row>
    <row r="52" spans="2:51">
      <c r="D52" s="184"/>
      <c r="F52" s="142"/>
      <c r="G52" s="142"/>
      <c r="H52" s="142"/>
      <c r="I52" s="142"/>
      <c r="J52" s="140"/>
      <c r="K52" s="142"/>
      <c r="L52" s="142"/>
      <c r="M52" s="142"/>
      <c r="N52" s="142"/>
      <c r="O52" s="140"/>
      <c r="P52" s="142"/>
      <c r="Q52" s="142"/>
      <c r="R52" s="142"/>
      <c r="S52" s="66"/>
      <c r="T52" s="67"/>
      <c r="U52" s="142"/>
      <c r="V52" s="142"/>
      <c r="W52" s="142"/>
      <c r="X52" s="142"/>
      <c r="Y52" s="67"/>
      <c r="Z52" s="142"/>
      <c r="AA52" s="142"/>
      <c r="AB52" s="142"/>
      <c r="AC52" s="142"/>
      <c r="AD52" s="137"/>
      <c r="AE52" s="142"/>
      <c r="AF52" s="142"/>
      <c r="AG52" s="142"/>
      <c r="AH52" s="142"/>
      <c r="AI52" s="142"/>
      <c r="AJ52" s="141"/>
      <c r="AK52" s="142"/>
      <c r="AL52" s="142"/>
      <c r="AO52" s="141"/>
      <c r="AT52" s="147"/>
      <c r="AX52" s="184"/>
      <c r="AY52" s="184"/>
    </row>
    <row r="53" spans="2:51">
      <c r="B53" s="145" t="s">
        <v>68</v>
      </c>
      <c r="D53" s="184"/>
      <c r="E53" s="161" t="s">
        <v>170</v>
      </c>
      <c r="F53" s="142">
        <v>556031.32200000004</v>
      </c>
      <c r="G53" s="142">
        <v>545305.647</v>
      </c>
      <c r="H53" s="142">
        <v>660104.55599999998</v>
      </c>
      <c r="I53" s="142">
        <v>753179.91299999994</v>
      </c>
      <c r="J53" s="142">
        <v>753179.91299999994</v>
      </c>
      <c r="K53" s="142">
        <v>765973.24199999997</v>
      </c>
      <c r="L53" s="142">
        <v>773886.08600000001</v>
      </c>
      <c r="M53" s="142">
        <v>801330.11300000001</v>
      </c>
      <c r="N53" s="142">
        <v>801560.09699999995</v>
      </c>
      <c r="O53" s="142">
        <v>801560.09699999995</v>
      </c>
      <c r="P53" s="142">
        <v>788589.25899999996</v>
      </c>
      <c r="Q53" s="142">
        <v>813004.50300000003</v>
      </c>
      <c r="R53" s="142">
        <v>866662.24300000002</v>
      </c>
      <c r="S53" s="142">
        <v>870017.90099999995</v>
      </c>
      <c r="T53" s="142">
        <v>870017.90099999995</v>
      </c>
      <c r="U53" s="142">
        <v>171385.08199999999</v>
      </c>
      <c r="V53" s="142">
        <v>162297.77100000001</v>
      </c>
      <c r="W53" s="142">
        <v>158564.31099999999</v>
      </c>
      <c r="X53" s="142">
        <v>80479.625</v>
      </c>
      <c r="Y53" s="142">
        <v>80479.625</v>
      </c>
      <c r="Z53" s="142">
        <v>79233</v>
      </c>
      <c r="AA53" s="142">
        <v>75738.148000000001</v>
      </c>
      <c r="AB53" s="142">
        <v>39675</v>
      </c>
      <c r="AC53" s="137">
        <v>38255</v>
      </c>
      <c r="AD53" s="137">
        <v>38255</v>
      </c>
      <c r="AE53" s="137">
        <f t="shared" si="0"/>
        <v>38255</v>
      </c>
      <c r="AF53" s="142">
        <v>21479</v>
      </c>
      <c r="AG53" s="142">
        <v>-49429</v>
      </c>
      <c r="AH53" s="142">
        <v>-52869</v>
      </c>
      <c r="AI53" s="142">
        <v>-71641</v>
      </c>
      <c r="AJ53" s="137">
        <f t="shared" si="1"/>
        <v>-71641</v>
      </c>
      <c r="AK53" s="142">
        <v>-72236</v>
      </c>
      <c r="AL53" s="142">
        <v>-72116</v>
      </c>
      <c r="AM53" s="142">
        <v>-77530</v>
      </c>
      <c r="AN53" s="142">
        <v>-89282</v>
      </c>
      <c r="AO53" s="137">
        <v>-89282</v>
      </c>
      <c r="AP53" s="137">
        <v>-113393</v>
      </c>
      <c r="AQ53" s="137">
        <v>-70007</v>
      </c>
      <c r="AR53" s="137">
        <v>-51790</v>
      </c>
      <c r="AS53" s="137">
        <v>-61541</v>
      </c>
      <c r="AT53" s="137">
        <v>-61541</v>
      </c>
      <c r="AU53" s="137">
        <v>-55719</v>
      </c>
      <c r="AV53" s="137">
        <v>-97460</v>
      </c>
      <c r="AW53" s="137">
        <v>-85216</v>
      </c>
      <c r="AX53" s="184">
        <v>-99404</v>
      </c>
      <c r="AY53" s="184">
        <v>-99404</v>
      </c>
    </row>
    <row r="54" spans="2:51">
      <c r="B54" s="29" t="s">
        <v>69</v>
      </c>
      <c r="C54" s="153"/>
      <c r="D54" s="153"/>
      <c r="E54" s="72" t="s">
        <v>170</v>
      </c>
      <c r="F54" s="143">
        <f t="shared" ref="F54:Y54" si="15">SUM(F51:F53)</f>
        <v>4439053.6509999996</v>
      </c>
      <c r="G54" s="143">
        <f t="shared" si="15"/>
        <v>4607309.142</v>
      </c>
      <c r="H54" s="143">
        <f t="shared" si="15"/>
        <v>5348645.8729999997</v>
      </c>
      <c r="I54" s="143">
        <f t="shared" si="15"/>
        <v>6090177.7969999993</v>
      </c>
      <c r="J54" s="63">
        <f t="shared" si="15"/>
        <v>6090177.7969999993</v>
      </c>
      <c r="K54" s="143">
        <f t="shared" si="15"/>
        <v>6157179.0149999997</v>
      </c>
      <c r="L54" s="143">
        <f t="shared" si="15"/>
        <v>6162270.1430000002</v>
      </c>
      <c r="M54" s="143">
        <f t="shared" si="15"/>
        <v>6181563.165</v>
      </c>
      <c r="N54" s="143">
        <f t="shared" si="15"/>
        <v>6278270.915</v>
      </c>
      <c r="O54" s="63">
        <f t="shared" si="15"/>
        <v>6278270.915</v>
      </c>
      <c r="P54" s="143">
        <f t="shared" si="15"/>
        <v>6248414.186999999</v>
      </c>
      <c r="Q54" s="143">
        <f t="shared" si="15"/>
        <v>6384715.7330000009</v>
      </c>
      <c r="R54" s="143">
        <f t="shared" si="15"/>
        <v>6670572.8640000001</v>
      </c>
      <c r="S54" s="68">
        <f t="shared" si="15"/>
        <v>6783604.858</v>
      </c>
      <c r="T54" s="63">
        <f t="shared" si="15"/>
        <v>6783604.858</v>
      </c>
      <c r="U54" s="143">
        <f t="shared" si="15"/>
        <v>6094095.0750000011</v>
      </c>
      <c r="V54" s="143">
        <f t="shared" si="15"/>
        <v>6446883.1659999993</v>
      </c>
      <c r="W54" s="143">
        <f t="shared" si="15"/>
        <v>6938302.7960000001</v>
      </c>
      <c r="X54" s="143">
        <f t="shared" si="15"/>
        <v>7143068.3130000001</v>
      </c>
      <c r="Y54" s="63">
        <f t="shared" si="15"/>
        <v>7143068.9649999999</v>
      </c>
      <c r="Z54" s="143">
        <v>7401325</v>
      </c>
      <c r="AA54" s="143">
        <f>SUM(AA51:AA53)</f>
        <v>7671370.3259999994</v>
      </c>
      <c r="AB54" s="143">
        <f>SUM(AB51:AB53)</f>
        <v>7911631.8760000002</v>
      </c>
      <c r="AC54" s="167">
        <f>SUM(AC51:AC53)</f>
        <v>8196656</v>
      </c>
      <c r="AD54" s="167">
        <f>SUM(AD51:AD53)</f>
        <v>8196656</v>
      </c>
      <c r="AE54" s="168">
        <f t="shared" si="0"/>
        <v>8196656</v>
      </c>
      <c r="AF54" s="143">
        <v>8896360</v>
      </c>
      <c r="AG54" s="143">
        <v>8317686</v>
      </c>
      <c r="AH54" s="143">
        <v>8706059</v>
      </c>
      <c r="AI54" s="167">
        <f>SUM(AI51:AI53)</f>
        <v>8636679</v>
      </c>
      <c r="AJ54" s="168">
        <f t="shared" si="1"/>
        <v>8636679</v>
      </c>
      <c r="AK54" s="143">
        <v>8962153</v>
      </c>
      <c r="AL54" s="143">
        <v>9300027</v>
      </c>
      <c r="AM54" s="143">
        <v>9574515</v>
      </c>
      <c r="AN54" s="143">
        <v>8158681</v>
      </c>
      <c r="AO54" s="168">
        <v>8158681</v>
      </c>
      <c r="AP54" s="143">
        <v>8812823</v>
      </c>
      <c r="AQ54" s="143">
        <v>8926259</v>
      </c>
      <c r="AR54" s="143">
        <v>9866892</v>
      </c>
      <c r="AS54" s="143">
        <f>AS51+AS53</f>
        <v>9873450</v>
      </c>
      <c r="AT54" s="63">
        <v>9873450</v>
      </c>
      <c r="AU54" s="63">
        <f>AU51+AU53</f>
        <v>10000516</v>
      </c>
      <c r="AV54" s="63">
        <v>9917985</v>
      </c>
      <c r="AW54" s="63">
        <v>10714707</v>
      </c>
      <c r="AX54" s="63">
        <v>10394397</v>
      </c>
      <c r="AY54" s="63">
        <v>10394397</v>
      </c>
    </row>
    <row r="55" spans="2:51">
      <c r="D55" s="184"/>
      <c r="F55" s="142"/>
      <c r="G55" s="142"/>
      <c r="H55" s="142"/>
      <c r="I55" s="142"/>
      <c r="J55" s="140"/>
      <c r="K55" s="142"/>
      <c r="L55" s="142"/>
      <c r="M55" s="142"/>
      <c r="N55" s="142"/>
      <c r="O55" s="140"/>
      <c r="P55" s="142"/>
      <c r="Q55" s="142"/>
      <c r="R55" s="142"/>
      <c r="S55" s="66"/>
      <c r="T55" s="67"/>
      <c r="U55" s="142"/>
      <c r="V55" s="142"/>
      <c r="W55" s="142"/>
      <c r="X55" s="142"/>
      <c r="Y55" s="67"/>
      <c r="Z55" s="142"/>
      <c r="AA55" s="142"/>
      <c r="AB55" s="142"/>
      <c r="AC55" s="142"/>
      <c r="AD55" s="137"/>
      <c r="AE55" s="142"/>
      <c r="AF55" s="142"/>
      <c r="AG55" s="142"/>
      <c r="AH55" s="142"/>
      <c r="AI55" s="142"/>
      <c r="AJ55" s="141"/>
      <c r="AK55" s="142"/>
      <c r="AL55" s="142"/>
      <c r="AT55" s="147"/>
      <c r="AX55" s="184"/>
      <c r="AY55" s="184"/>
    </row>
    <row r="56" spans="2:51">
      <c r="B56" s="147" t="s">
        <v>70</v>
      </c>
      <c r="D56" s="184"/>
      <c r="F56" s="142"/>
      <c r="G56" s="142"/>
      <c r="H56" s="142"/>
      <c r="I56" s="142"/>
      <c r="J56" s="140"/>
      <c r="K56" s="142"/>
      <c r="L56" s="142"/>
      <c r="M56" s="142"/>
      <c r="N56" s="142"/>
      <c r="O56" s="140"/>
      <c r="P56" s="142"/>
      <c r="Q56" s="142"/>
      <c r="R56" s="142"/>
      <c r="S56" s="66"/>
      <c r="T56" s="67"/>
      <c r="U56" s="142"/>
      <c r="V56" s="142"/>
      <c r="W56" s="142"/>
      <c r="X56" s="142"/>
      <c r="Y56" s="67"/>
      <c r="Z56" s="142"/>
      <c r="AA56" s="142"/>
      <c r="AB56" s="142"/>
      <c r="AC56" s="142"/>
      <c r="AD56" s="137"/>
      <c r="AE56" s="142"/>
      <c r="AF56" s="142"/>
      <c r="AG56" s="142"/>
      <c r="AH56" s="142"/>
      <c r="AI56" s="142"/>
      <c r="AJ56" s="141"/>
      <c r="AK56" s="142"/>
      <c r="AL56" s="142"/>
      <c r="AT56" s="147"/>
      <c r="AX56" s="184"/>
      <c r="AY56" s="184"/>
    </row>
    <row r="57" spans="2:51">
      <c r="B57" s="145" t="s">
        <v>71</v>
      </c>
      <c r="D57" s="184"/>
      <c r="E57" s="161" t="s">
        <v>170</v>
      </c>
      <c r="F57" s="142">
        <v>2498207.54</v>
      </c>
      <c r="G57" s="142">
        <v>2557542.6290000002</v>
      </c>
      <c r="H57" s="142">
        <v>3581815.9470000002</v>
      </c>
      <c r="I57" s="142">
        <v>2932323.037</v>
      </c>
      <c r="J57" s="142">
        <v>2932323.037</v>
      </c>
      <c r="K57" s="142">
        <v>2919223.6069999998</v>
      </c>
      <c r="L57" s="142">
        <v>2846213.014</v>
      </c>
      <c r="M57" s="142">
        <v>2776322.9649999999</v>
      </c>
      <c r="N57" s="142">
        <v>2706101.321</v>
      </c>
      <c r="O57" s="142">
        <v>2706101.321</v>
      </c>
      <c r="P57" s="142">
        <v>2551813.94</v>
      </c>
      <c r="Q57" s="142">
        <v>3559110.31</v>
      </c>
      <c r="R57" s="142">
        <v>3487490.8870000001</v>
      </c>
      <c r="S57" s="142">
        <v>3417111.8590000002</v>
      </c>
      <c r="T57" s="142">
        <v>3417111.8590000002</v>
      </c>
      <c r="U57" s="142">
        <v>3249486.5819999999</v>
      </c>
      <c r="V57" s="142">
        <v>3606783.9180000001</v>
      </c>
      <c r="W57" s="142">
        <v>3642219.8250000002</v>
      </c>
      <c r="X57" s="142">
        <v>3822647.6140000001</v>
      </c>
      <c r="Y57" s="142">
        <v>3822647.6140000001</v>
      </c>
      <c r="Z57" s="142">
        <v>3711336</v>
      </c>
      <c r="AA57" s="142">
        <v>3709470.986</v>
      </c>
      <c r="AB57" s="142">
        <v>3736522</v>
      </c>
      <c r="AC57" s="137">
        <v>3584076</v>
      </c>
      <c r="AD57" s="137">
        <v>3584076</v>
      </c>
      <c r="AE57" s="137">
        <f t="shared" si="0"/>
        <v>3584076</v>
      </c>
      <c r="AF57" s="142">
        <v>4093988</v>
      </c>
      <c r="AG57" s="142">
        <v>3586622</v>
      </c>
      <c r="AH57" s="142">
        <v>3779069</v>
      </c>
      <c r="AI57" s="142">
        <v>3716892</v>
      </c>
      <c r="AJ57" s="137">
        <f t="shared" si="1"/>
        <v>3716892</v>
      </c>
      <c r="AK57" s="142">
        <v>3694649</v>
      </c>
      <c r="AL57" s="142">
        <v>3652415</v>
      </c>
      <c r="AM57" s="142">
        <v>3609225</v>
      </c>
      <c r="AN57" s="142">
        <v>3261347</v>
      </c>
      <c r="AO57" s="137">
        <v>3261347</v>
      </c>
      <c r="AP57" s="142">
        <v>3513797</v>
      </c>
      <c r="AQ57" s="142">
        <v>3578712</v>
      </c>
      <c r="AR57" s="142">
        <v>3923143</v>
      </c>
      <c r="AS57" s="142">
        <v>3775891</v>
      </c>
      <c r="AT57" s="142">
        <v>3775891</v>
      </c>
      <c r="AU57" s="142">
        <v>3562726</v>
      </c>
      <c r="AV57" s="142">
        <v>3524351</v>
      </c>
      <c r="AW57" s="142">
        <v>3647106</v>
      </c>
      <c r="AX57" s="142">
        <v>3365736</v>
      </c>
      <c r="AY57" s="142">
        <v>3365736</v>
      </c>
    </row>
    <row r="58" spans="2:51">
      <c r="B58" s="145" t="s">
        <v>72</v>
      </c>
      <c r="D58" s="184"/>
      <c r="E58" s="161" t="s">
        <v>170</v>
      </c>
      <c r="F58" s="142">
        <v>193102.68299999999</v>
      </c>
      <c r="G58" s="142">
        <v>153566.63699999999</v>
      </c>
      <c r="H58" s="142">
        <v>172242.505</v>
      </c>
      <c r="I58" s="142">
        <v>150427.821</v>
      </c>
      <c r="J58" s="142">
        <v>150427.821</v>
      </c>
      <c r="K58" s="142">
        <v>150809.18599999999</v>
      </c>
      <c r="L58" s="142">
        <v>152702.47399999999</v>
      </c>
      <c r="M58" s="142">
        <v>148871.35999999999</v>
      </c>
      <c r="N58" s="142">
        <v>139371.823</v>
      </c>
      <c r="O58" s="142">
        <v>139371.823</v>
      </c>
      <c r="P58" s="142">
        <v>141566.644</v>
      </c>
      <c r="Q58" s="142">
        <v>144856.432</v>
      </c>
      <c r="R58" s="142">
        <v>150975.23499999999</v>
      </c>
      <c r="S58" s="142">
        <v>203774.48699999999</v>
      </c>
      <c r="T58" s="142">
        <v>203775</v>
      </c>
      <c r="U58" s="142">
        <v>152423.91</v>
      </c>
      <c r="V58" s="142">
        <v>208431.003</v>
      </c>
      <c r="W58" s="142">
        <v>213520.94399999999</v>
      </c>
      <c r="X58" s="142">
        <v>229797.17</v>
      </c>
      <c r="Y58" s="142">
        <v>229797.17</v>
      </c>
      <c r="Z58" s="142">
        <v>235496</v>
      </c>
      <c r="AA58" s="142">
        <v>246000.163</v>
      </c>
      <c r="AB58" s="142">
        <v>252700</v>
      </c>
      <c r="AC58" s="137">
        <v>273589</v>
      </c>
      <c r="AD58" s="137">
        <v>273589</v>
      </c>
      <c r="AE58" s="137">
        <f t="shared" si="0"/>
        <v>273589</v>
      </c>
      <c r="AF58" s="142">
        <v>299239</v>
      </c>
      <c r="AG58" s="142">
        <v>277309</v>
      </c>
      <c r="AH58" s="142">
        <v>292868</v>
      </c>
      <c r="AI58" s="142">
        <v>303154</v>
      </c>
      <c r="AJ58" s="137">
        <f t="shared" si="1"/>
        <v>303154</v>
      </c>
      <c r="AK58" s="142">
        <v>299664</v>
      </c>
      <c r="AL58" s="142">
        <v>307176</v>
      </c>
      <c r="AM58" s="142">
        <v>304603</v>
      </c>
      <c r="AN58" s="142">
        <v>222936</v>
      </c>
      <c r="AO58" s="137">
        <v>222936</v>
      </c>
      <c r="AP58" s="142">
        <v>227079</v>
      </c>
      <c r="AQ58" s="142">
        <v>226274</v>
      </c>
      <c r="AR58" s="142">
        <v>278633</v>
      </c>
      <c r="AS58" s="142">
        <v>276818</v>
      </c>
      <c r="AT58" s="142">
        <v>276818</v>
      </c>
      <c r="AU58" s="142">
        <v>281724</v>
      </c>
      <c r="AV58" s="142">
        <v>231672</v>
      </c>
      <c r="AW58" s="142">
        <v>235522</v>
      </c>
      <c r="AX58" s="142">
        <v>306219</v>
      </c>
      <c r="AY58" s="142">
        <v>306219</v>
      </c>
    </row>
    <row r="59" spans="2:51">
      <c r="B59" s="145" t="s">
        <v>417</v>
      </c>
      <c r="D59" s="184"/>
      <c r="E59" s="161" t="s">
        <v>170</v>
      </c>
      <c r="F59" s="140">
        <v>0</v>
      </c>
      <c r="G59" s="140">
        <v>0</v>
      </c>
      <c r="H59" s="140">
        <v>0</v>
      </c>
      <c r="I59" s="140">
        <v>0</v>
      </c>
      <c r="J59" s="142">
        <v>0</v>
      </c>
      <c r="K59" s="142">
        <v>0</v>
      </c>
      <c r="L59" s="142">
        <v>0</v>
      </c>
      <c r="M59" s="142">
        <v>0</v>
      </c>
      <c r="N59" s="142">
        <v>0</v>
      </c>
      <c r="O59" s="142">
        <v>0</v>
      </c>
      <c r="P59" s="142">
        <v>0</v>
      </c>
      <c r="Q59" s="142">
        <v>0</v>
      </c>
      <c r="R59" s="142">
        <v>0</v>
      </c>
      <c r="S59" s="142">
        <v>0</v>
      </c>
      <c r="T59" s="142">
        <v>0</v>
      </c>
      <c r="U59" s="142">
        <v>0</v>
      </c>
      <c r="V59" s="142">
        <v>0</v>
      </c>
      <c r="W59" s="142">
        <v>0</v>
      </c>
      <c r="X59" s="142">
        <v>0</v>
      </c>
      <c r="Y59" s="142">
        <v>0</v>
      </c>
      <c r="Z59" s="142">
        <v>0</v>
      </c>
      <c r="AA59" s="142">
        <v>0</v>
      </c>
      <c r="AB59" s="142">
        <v>0</v>
      </c>
      <c r="AC59" s="142">
        <v>0</v>
      </c>
      <c r="AD59" s="142">
        <v>0</v>
      </c>
      <c r="AE59" s="142">
        <v>0</v>
      </c>
      <c r="AF59" s="142">
        <v>0</v>
      </c>
      <c r="AG59" s="142">
        <v>0</v>
      </c>
      <c r="AH59" s="142">
        <v>0</v>
      </c>
      <c r="AI59" s="142">
        <v>0</v>
      </c>
      <c r="AJ59" s="142">
        <v>0</v>
      </c>
      <c r="AK59" s="142">
        <v>0</v>
      </c>
      <c r="AL59" s="142">
        <v>0</v>
      </c>
      <c r="AM59" s="142">
        <v>0</v>
      </c>
      <c r="AN59" s="142">
        <v>0</v>
      </c>
      <c r="AO59" s="142">
        <v>0</v>
      </c>
      <c r="AP59" s="142">
        <v>0</v>
      </c>
      <c r="AQ59" s="142">
        <v>0</v>
      </c>
      <c r="AR59" s="142">
        <v>0</v>
      </c>
      <c r="AS59" s="142">
        <v>0</v>
      </c>
      <c r="AT59" s="142">
        <v>0</v>
      </c>
      <c r="AU59" s="142">
        <v>0</v>
      </c>
      <c r="AV59" s="142">
        <v>66546</v>
      </c>
      <c r="AW59" s="142">
        <v>67101</v>
      </c>
      <c r="AX59" s="142">
        <v>70975</v>
      </c>
      <c r="AY59" s="142">
        <v>70975</v>
      </c>
    </row>
    <row r="60" spans="2:51">
      <c r="B60" s="145" t="s">
        <v>73</v>
      </c>
      <c r="D60" s="184"/>
      <c r="E60" s="161" t="s">
        <v>170</v>
      </c>
      <c r="F60" s="142">
        <v>202020.80100000001</v>
      </c>
      <c r="G60" s="142">
        <v>200527.16899999999</v>
      </c>
      <c r="H60" s="142">
        <v>259036.56200000001</v>
      </c>
      <c r="I60" s="142">
        <v>218369.21299999999</v>
      </c>
      <c r="J60" s="142">
        <v>218369.21299999999</v>
      </c>
      <c r="K60" s="142">
        <v>227336.715</v>
      </c>
      <c r="L60" s="142">
        <v>231759.095</v>
      </c>
      <c r="M60" s="142">
        <v>246311.03899999999</v>
      </c>
      <c r="N60" s="142">
        <v>264599.978</v>
      </c>
      <c r="O60" s="142">
        <v>264599.978</v>
      </c>
      <c r="P60" s="142">
        <v>266327.94300000003</v>
      </c>
      <c r="Q60" s="142">
        <v>286073.67700000003</v>
      </c>
      <c r="R60" s="142">
        <v>309999.38400000002</v>
      </c>
      <c r="S60" s="142">
        <v>380738.22499999998</v>
      </c>
      <c r="T60" s="142">
        <v>380738.22499999998</v>
      </c>
      <c r="U60" s="142">
        <v>312831.54499999998</v>
      </c>
      <c r="V60" s="142">
        <v>411455.53700000001</v>
      </c>
      <c r="W60" s="142">
        <v>444753.38500000001</v>
      </c>
      <c r="X60" s="142">
        <v>479597.57900000003</v>
      </c>
      <c r="Y60" s="142">
        <v>479597.57900000003</v>
      </c>
      <c r="Z60" s="142">
        <v>493873</v>
      </c>
      <c r="AA60" s="142">
        <v>515911.77400000003</v>
      </c>
      <c r="AB60" s="142">
        <v>523936</v>
      </c>
      <c r="AC60" s="137">
        <v>509462</v>
      </c>
      <c r="AD60" s="137">
        <v>509462</v>
      </c>
      <c r="AE60" s="137">
        <f t="shared" si="0"/>
        <v>509462</v>
      </c>
      <c r="AF60" s="142">
        <v>589989</v>
      </c>
      <c r="AG60" s="142">
        <v>521360</v>
      </c>
      <c r="AH60" s="142">
        <v>558436</v>
      </c>
      <c r="AI60" s="142">
        <v>555894</v>
      </c>
      <c r="AJ60" s="137">
        <f t="shared" si="1"/>
        <v>555894</v>
      </c>
      <c r="AK60" s="142">
        <v>574238</v>
      </c>
      <c r="AL60" s="142">
        <v>591446</v>
      </c>
      <c r="AM60" s="142">
        <v>599025</v>
      </c>
      <c r="AN60" s="142">
        <v>545763</v>
      </c>
      <c r="AO60" s="137">
        <v>545763</v>
      </c>
      <c r="AP60" s="142">
        <v>631782</v>
      </c>
      <c r="AQ60" s="142">
        <v>660036</v>
      </c>
      <c r="AR60" s="142">
        <v>972909</v>
      </c>
      <c r="AS60" s="142">
        <v>999010</v>
      </c>
      <c r="AT60" s="142">
        <v>999010</v>
      </c>
      <c r="AU60" s="142">
        <v>1006649</v>
      </c>
      <c r="AV60" s="142">
        <v>1072102</v>
      </c>
      <c r="AW60" s="142">
        <v>1174022</v>
      </c>
      <c r="AX60" s="142">
        <v>1126767</v>
      </c>
      <c r="AY60" s="142">
        <v>1126767</v>
      </c>
    </row>
    <row r="61" spans="2:51">
      <c r="B61" s="145" t="s">
        <v>172</v>
      </c>
      <c r="D61" s="184"/>
      <c r="E61" s="161" t="s">
        <v>170</v>
      </c>
      <c r="F61" s="142">
        <v>9048.5169999999998</v>
      </c>
      <c r="G61" s="142">
        <v>8879.2690000000002</v>
      </c>
      <c r="H61" s="142">
        <v>12606.655000000001</v>
      </c>
      <c r="I61" s="142">
        <v>8038.9849999999997</v>
      </c>
      <c r="J61" s="142">
        <v>8038.9849999999997</v>
      </c>
      <c r="K61" s="142">
        <v>8038.9849999999997</v>
      </c>
      <c r="L61" s="142">
        <v>12865.72</v>
      </c>
      <c r="M61" s="142">
        <v>12562.85</v>
      </c>
      <c r="N61" s="142">
        <v>12259.98</v>
      </c>
      <c r="O61" s="142">
        <v>12259.98</v>
      </c>
      <c r="P61" s="142">
        <v>11819.093000000001</v>
      </c>
      <c r="Q61" s="142">
        <v>11488.619000000001</v>
      </c>
      <c r="R61" s="142">
        <v>7641.4470000000001</v>
      </c>
      <c r="S61" s="142">
        <v>10767.165999999999</v>
      </c>
      <c r="T61" s="142">
        <v>0</v>
      </c>
      <c r="U61" s="142">
        <v>11204.645</v>
      </c>
      <c r="V61" s="142">
        <v>11063.374</v>
      </c>
      <c r="W61" s="142">
        <v>12671.64</v>
      </c>
      <c r="X61" s="142">
        <v>11501.379000000001</v>
      </c>
      <c r="Y61" s="142">
        <v>0</v>
      </c>
      <c r="Z61" s="142">
        <v>11014</v>
      </c>
      <c r="AA61" s="142">
        <v>6146.6559999999999</v>
      </c>
      <c r="AB61" s="142">
        <v>17899</v>
      </c>
      <c r="AC61" s="137">
        <v>0</v>
      </c>
      <c r="AD61" s="142">
        <v>0</v>
      </c>
      <c r="AE61" s="142">
        <f t="shared" si="0"/>
        <v>0</v>
      </c>
      <c r="AF61" s="142">
        <v>0</v>
      </c>
      <c r="AG61" s="142">
        <v>0</v>
      </c>
      <c r="AH61" s="142">
        <v>0</v>
      </c>
      <c r="AI61" s="142">
        <v>0</v>
      </c>
      <c r="AJ61" s="142">
        <v>0</v>
      </c>
      <c r="AK61" s="142">
        <v>0</v>
      </c>
      <c r="AL61" s="142">
        <v>0</v>
      </c>
      <c r="AM61" s="142">
        <v>0</v>
      </c>
      <c r="AN61" s="142">
        <v>0</v>
      </c>
      <c r="AO61" s="142">
        <v>0</v>
      </c>
      <c r="AP61" s="142">
        <v>0</v>
      </c>
      <c r="AQ61" s="142">
        <v>0</v>
      </c>
      <c r="AR61" s="142">
        <v>0</v>
      </c>
      <c r="AS61" s="142"/>
      <c r="AT61" s="142">
        <v>0</v>
      </c>
      <c r="AU61" s="142">
        <v>0</v>
      </c>
      <c r="AV61" s="142">
        <v>0</v>
      </c>
      <c r="AW61" s="142">
        <v>0</v>
      </c>
      <c r="AX61" s="142">
        <v>0</v>
      </c>
      <c r="AY61" s="142">
        <v>0</v>
      </c>
    </row>
    <row r="62" spans="2:51">
      <c r="B62" s="145" t="s">
        <v>173</v>
      </c>
      <c r="D62" s="184"/>
      <c r="E62" s="161" t="s">
        <v>170</v>
      </c>
      <c r="F62" s="140">
        <v>0</v>
      </c>
      <c r="G62" s="140">
        <v>0</v>
      </c>
      <c r="H62" s="140">
        <v>0</v>
      </c>
      <c r="I62" s="140">
        <v>0</v>
      </c>
      <c r="J62" s="142">
        <v>0</v>
      </c>
      <c r="K62" s="142">
        <v>0</v>
      </c>
      <c r="L62" s="142">
        <v>0</v>
      </c>
      <c r="M62" s="142">
        <v>0</v>
      </c>
      <c r="N62" s="142">
        <v>0</v>
      </c>
      <c r="O62" s="142">
        <v>0</v>
      </c>
      <c r="P62" s="142"/>
      <c r="Q62" s="142"/>
      <c r="R62" s="142"/>
      <c r="S62" s="142"/>
      <c r="T62" s="142">
        <v>5314</v>
      </c>
      <c r="U62" s="142">
        <v>0</v>
      </c>
      <c r="V62" s="142">
        <v>0</v>
      </c>
      <c r="W62" s="142">
        <v>0</v>
      </c>
      <c r="X62" s="142">
        <v>0</v>
      </c>
      <c r="Y62" s="142">
        <v>6550</v>
      </c>
      <c r="Z62" s="142">
        <v>39384</v>
      </c>
      <c r="AA62" s="142">
        <v>38212</v>
      </c>
      <c r="AB62" s="142">
        <v>36123</v>
      </c>
      <c r="AC62" s="137">
        <v>35996</v>
      </c>
      <c r="AD62" s="137">
        <v>35996</v>
      </c>
      <c r="AE62" s="137">
        <f t="shared" si="0"/>
        <v>35996</v>
      </c>
      <c r="AF62" s="142">
        <v>39447</v>
      </c>
      <c r="AG62" s="142">
        <v>33668</v>
      </c>
      <c r="AH62" s="142">
        <v>35195</v>
      </c>
      <c r="AI62" s="142">
        <v>45499</v>
      </c>
      <c r="AJ62" s="137">
        <f t="shared" si="1"/>
        <v>45499</v>
      </c>
      <c r="AK62" s="142">
        <v>43462</v>
      </c>
      <c r="AL62" s="142">
        <v>44591</v>
      </c>
      <c r="AM62" s="142">
        <v>39730</v>
      </c>
      <c r="AN62" s="142">
        <v>36106</v>
      </c>
      <c r="AO62" s="137">
        <v>36106</v>
      </c>
      <c r="AP62" s="142">
        <v>39591</v>
      </c>
      <c r="AQ62" s="142">
        <v>40801</v>
      </c>
      <c r="AR62" s="142">
        <v>58098</v>
      </c>
      <c r="AS62" s="142">
        <v>65872</v>
      </c>
      <c r="AT62" s="142">
        <v>65872</v>
      </c>
      <c r="AU62" s="142">
        <v>66563</v>
      </c>
      <c r="AV62" s="142">
        <v>96147</v>
      </c>
      <c r="AW62" s="142">
        <v>101583</v>
      </c>
      <c r="AX62" s="142">
        <v>87880</v>
      </c>
      <c r="AY62" s="142">
        <v>87880</v>
      </c>
    </row>
    <row r="63" spans="2:51">
      <c r="B63" s="145" t="s">
        <v>158</v>
      </c>
      <c r="D63" s="184"/>
      <c r="E63" s="161" t="s">
        <v>170</v>
      </c>
      <c r="F63" s="142">
        <v>407132.49200000003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42">
        <v>0</v>
      </c>
      <c r="O63" s="142">
        <v>0</v>
      </c>
      <c r="P63" s="142">
        <v>0</v>
      </c>
      <c r="Q63" s="142">
        <v>0</v>
      </c>
      <c r="R63" s="142">
        <v>0</v>
      </c>
      <c r="S63" s="142">
        <v>0</v>
      </c>
      <c r="T63" s="142">
        <v>0</v>
      </c>
      <c r="U63" s="142">
        <v>0</v>
      </c>
      <c r="V63" s="142">
        <v>0</v>
      </c>
      <c r="W63" s="142">
        <v>0</v>
      </c>
      <c r="X63" s="142">
        <v>0</v>
      </c>
      <c r="Y63" s="142">
        <v>0</v>
      </c>
      <c r="Z63" s="142">
        <v>0</v>
      </c>
      <c r="AA63" s="142">
        <v>0</v>
      </c>
      <c r="AB63" s="142">
        <v>0</v>
      </c>
      <c r="AC63" s="137">
        <v>0</v>
      </c>
      <c r="AD63" s="142">
        <v>0</v>
      </c>
      <c r="AE63" s="142">
        <f t="shared" si="0"/>
        <v>0</v>
      </c>
      <c r="AF63" s="142">
        <v>0</v>
      </c>
      <c r="AG63" s="142">
        <v>0</v>
      </c>
      <c r="AH63" s="142">
        <v>0</v>
      </c>
      <c r="AI63" s="142">
        <v>0</v>
      </c>
      <c r="AJ63" s="142">
        <v>0</v>
      </c>
      <c r="AK63" s="142">
        <v>0</v>
      </c>
      <c r="AL63" s="142">
        <v>0</v>
      </c>
      <c r="AM63" s="142">
        <v>0</v>
      </c>
      <c r="AN63" s="142">
        <v>0</v>
      </c>
      <c r="AO63" s="142">
        <v>0</v>
      </c>
      <c r="AP63" s="142">
        <v>0</v>
      </c>
      <c r="AQ63" s="142">
        <v>0</v>
      </c>
      <c r="AR63" s="142">
        <v>0</v>
      </c>
      <c r="AS63" s="142">
        <v>0</v>
      </c>
      <c r="AT63" s="142">
        <v>0</v>
      </c>
      <c r="AU63" s="142">
        <v>0</v>
      </c>
      <c r="AV63" s="142">
        <v>0</v>
      </c>
      <c r="AW63" s="142">
        <v>0</v>
      </c>
      <c r="AX63" s="142">
        <v>0</v>
      </c>
      <c r="AY63" s="142">
        <v>0</v>
      </c>
    </row>
    <row r="64" spans="2:51">
      <c r="B64" s="145" t="s">
        <v>74</v>
      </c>
      <c r="D64" s="184"/>
      <c r="E64" s="161" t="s">
        <v>170</v>
      </c>
      <c r="F64" s="142">
        <v>0</v>
      </c>
      <c r="G64" s="142">
        <v>0</v>
      </c>
      <c r="H64" s="142">
        <v>0</v>
      </c>
      <c r="I64" s="142">
        <v>0</v>
      </c>
      <c r="J64" s="142">
        <v>0</v>
      </c>
      <c r="K64" s="142">
        <v>0</v>
      </c>
      <c r="L64" s="142">
        <v>1005079.889</v>
      </c>
      <c r="M64" s="142">
        <v>827246.03799999994</v>
      </c>
      <c r="N64" s="142">
        <v>738572.30599999998</v>
      </c>
      <c r="O64" s="142">
        <v>738572.30599999998</v>
      </c>
      <c r="P64" s="142">
        <v>616794.74899999995</v>
      </c>
      <c r="Q64" s="142">
        <v>553016.93099999998</v>
      </c>
      <c r="R64" s="142">
        <v>504471.93400000001</v>
      </c>
      <c r="S64" s="142">
        <v>581577.50100000005</v>
      </c>
      <c r="T64" s="142">
        <v>581577.50100000005</v>
      </c>
      <c r="U64" s="142">
        <v>557042.50100000005</v>
      </c>
      <c r="V64" s="142">
        <v>596890.00100000005</v>
      </c>
      <c r="W64" s="142">
        <v>544605.00100000005</v>
      </c>
      <c r="X64" s="142">
        <v>480250.00099999999</v>
      </c>
      <c r="Y64" s="142">
        <v>480250.00099999999</v>
      </c>
      <c r="Z64" s="142">
        <v>320298</v>
      </c>
      <c r="AA64" s="142">
        <v>165383.66500000001</v>
      </c>
      <c r="AB64" s="142">
        <v>0</v>
      </c>
      <c r="AC64" s="137">
        <v>0</v>
      </c>
      <c r="AD64" s="142">
        <v>0</v>
      </c>
      <c r="AE64" s="142">
        <f t="shared" si="0"/>
        <v>0</v>
      </c>
      <c r="AF64" s="142">
        <v>0</v>
      </c>
      <c r="AG64" s="142">
        <v>0</v>
      </c>
      <c r="AH64" s="142">
        <v>0</v>
      </c>
      <c r="AI64" s="142">
        <v>0</v>
      </c>
      <c r="AJ64" s="142">
        <v>0</v>
      </c>
      <c r="AK64" s="142">
        <v>0</v>
      </c>
      <c r="AL64" s="142">
        <v>0</v>
      </c>
      <c r="AM64" s="142">
        <v>0</v>
      </c>
      <c r="AN64" s="142">
        <v>0</v>
      </c>
      <c r="AO64" s="142">
        <v>0</v>
      </c>
      <c r="AP64" s="142">
        <v>0</v>
      </c>
      <c r="AQ64" s="142">
        <v>0</v>
      </c>
      <c r="AR64" s="142">
        <v>0</v>
      </c>
      <c r="AS64" s="142">
        <v>0</v>
      </c>
      <c r="AT64" s="142">
        <v>0</v>
      </c>
      <c r="AU64" s="142">
        <v>0</v>
      </c>
      <c r="AV64" s="142">
        <v>0</v>
      </c>
      <c r="AW64" s="142">
        <v>0</v>
      </c>
      <c r="AX64" s="142">
        <v>0</v>
      </c>
      <c r="AY64" s="142">
        <v>0</v>
      </c>
    </row>
    <row r="65" spans="2:51">
      <c r="B65" s="145" t="s">
        <v>75</v>
      </c>
      <c r="D65" s="184"/>
      <c r="E65" s="161" t="s">
        <v>170</v>
      </c>
      <c r="F65" s="142">
        <v>12004.419</v>
      </c>
      <c r="G65" s="142">
        <v>11959.93</v>
      </c>
      <c r="H65" s="142">
        <v>14438.494000000001</v>
      </c>
      <c r="I65" s="142">
        <v>21186.312000000002</v>
      </c>
      <c r="J65" s="142">
        <v>21186.312000000002</v>
      </c>
      <c r="K65" s="142">
        <v>21234.32</v>
      </c>
      <c r="L65" s="142">
        <v>27961.668000000001</v>
      </c>
      <c r="M65" s="142">
        <v>47342.366000000002</v>
      </c>
      <c r="N65" s="142">
        <v>52509.205000000002</v>
      </c>
      <c r="O65" s="142">
        <v>52509.205000000002</v>
      </c>
      <c r="P65" s="142">
        <v>49756.315000000002</v>
      </c>
      <c r="Q65" s="142">
        <v>50728.398000000001</v>
      </c>
      <c r="R65" s="142">
        <v>49776.862999999998</v>
      </c>
      <c r="S65" s="142">
        <v>46426.822999999997</v>
      </c>
      <c r="T65" s="142">
        <v>51879</v>
      </c>
      <c r="U65" s="142">
        <v>49129.692999999999</v>
      </c>
      <c r="V65" s="142">
        <v>45713.245999999999</v>
      </c>
      <c r="W65" s="142">
        <v>25118.257000000001</v>
      </c>
      <c r="X65" s="142">
        <v>40261.964999999997</v>
      </c>
      <c r="Y65" s="142">
        <v>45213</v>
      </c>
      <c r="Z65" s="142">
        <v>33082</v>
      </c>
      <c r="AA65" s="142">
        <v>32631</v>
      </c>
      <c r="AB65" s="142">
        <v>31876</v>
      </c>
      <c r="AC65" s="137">
        <v>43694</v>
      </c>
      <c r="AD65" s="142">
        <v>0</v>
      </c>
      <c r="AE65" s="142">
        <f t="shared" si="0"/>
        <v>0</v>
      </c>
      <c r="AF65" s="142">
        <v>0</v>
      </c>
      <c r="AG65" s="142">
        <v>0</v>
      </c>
      <c r="AH65" s="142">
        <v>0</v>
      </c>
      <c r="AI65" s="142">
        <v>0</v>
      </c>
      <c r="AJ65" s="142">
        <v>0</v>
      </c>
      <c r="AK65" s="142">
        <v>0</v>
      </c>
      <c r="AL65" s="142">
        <v>0</v>
      </c>
      <c r="AM65" s="142">
        <v>0</v>
      </c>
      <c r="AN65" s="142">
        <v>0</v>
      </c>
      <c r="AO65" s="142">
        <v>0</v>
      </c>
      <c r="AP65" s="142">
        <v>0</v>
      </c>
      <c r="AQ65" s="142">
        <v>0</v>
      </c>
      <c r="AR65" s="142">
        <v>0</v>
      </c>
      <c r="AS65" s="142">
        <v>0</v>
      </c>
      <c r="AT65" s="142">
        <v>0</v>
      </c>
      <c r="AU65" s="142">
        <v>0</v>
      </c>
      <c r="AV65" s="142">
        <v>0</v>
      </c>
      <c r="AW65" s="142">
        <v>0</v>
      </c>
      <c r="AX65" s="142">
        <v>0</v>
      </c>
      <c r="AY65" s="142">
        <v>0</v>
      </c>
    </row>
    <row r="66" spans="2:51">
      <c r="B66" s="145" t="s">
        <v>267</v>
      </c>
      <c r="D66" s="184"/>
      <c r="E66" s="161" t="s">
        <v>170</v>
      </c>
      <c r="F66" s="140">
        <v>0</v>
      </c>
      <c r="G66" s="140">
        <v>0</v>
      </c>
      <c r="H66" s="140">
        <v>0</v>
      </c>
      <c r="I66" s="140">
        <v>0</v>
      </c>
      <c r="J66" s="142">
        <v>0</v>
      </c>
      <c r="K66" s="142"/>
      <c r="L66" s="142"/>
      <c r="M66" s="142"/>
      <c r="N66" s="142"/>
      <c r="O66" s="142">
        <v>0</v>
      </c>
      <c r="P66" s="142"/>
      <c r="Q66" s="142"/>
      <c r="R66" s="142"/>
      <c r="S66" s="142"/>
      <c r="T66" s="142">
        <v>0</v>
      </c>
      <c r="U66" s="142"/>
      <c r="V66" s="142"/>
      <c r="W66" s="142"/>
      <c r="X66" s="142"/>
      <c r="Y66" s="142">
        <v>0</v>
      </c>
      <c r="Z66" s="142">
        <v>0</v>
      </c>
      <c r="AA66" s="142">
        <v>0</v>
      </c>
      <c r="AB66" s="142">
        <v>0</v>
      </c>
      <c r="AC66" s="142">
        <v>0</v>
      </c>
      <c r="AD66" s="137">
        <v>16365</v>
      </c>
      <c r="AE66" s="137">
        <f t="shared" si="0"/>
        <v>16365</v>
      </c>
      <c r="AF66" s="142">
        <v>27023</v>
      </c>
      <c r="AG66" s="142">
        <v>24193</v>
      </c>
      <c r="AH66" s="142">
        <v>23488</v>
      </c>
      <c r="AI66" s="142">
        <v>32963</v>
      </c>
      <c r="AJ66" s="142">
        <f t="shared" si="1"/>
        <v>32963</v>
      </c>
      <c r="AK66" s="142">
        <v>27491</v>
      </c>
      <c r="AL66" s="142">
        <v>25919</v>
      </c>
      <c r="AM66" s="142">
        <v>25067</v>
      </c>
      <c r="AN66" s="142">
        <v>15915</v>
      </c>
      <c r="AO66" s="142">
        <v>15915</v>
      </c>
      <c r="AP66" s="142">
        <v>16393</v>
      </c>
      <c r="AQ66" s="142">
        <v>15666</v>
      </c>
      <c r="AR66" s="142">
        <v>16478</v>
      </c>
      <c r="AS66" s="142">
        <v>15080</v>
      </c>
      <c r="AT66" s="142">
        <v>15080</v>
      </c>
      <c r="AU66" s="142">
        <v>14956</v>
      </c>
      <c r="AV66" s="142">
        <v>15336</v>
      </c>
      <c r="AW66" s="142">
        <v>16489</v>
      </c>
      <c r="AX66" s="142">
        <v>18743</v>
      </c>
      <c r="AY66" s="142">
        <v>18743</v>
      </c>
    </row>
    <row r="67" spans="2:51">
      <c r="B67" s="145" t="s">
        <v>268</v>
      </c>
      <c r="D67" s="184"/>
      <c r="E67" s="161" t="s">
        <v>170</v>
      </c>
      <c r="F67" s="140">
        <v>0</v>
      </c>
      <c r="G67" s="140">
        <v>0</v>
      </c>
      <c r="H67" s="140">
        <v>0</v>
      </c>
      <c r="I67" s="140">
        <v>0</v>
      </c>
      <c r="J67" s="142">
        <v>0</v>
      </c>
      <c r="K67" s="142"/>
      <c r="L67" s="142"/>
      <c r="M67" s="142"/>
      <c r="N67" s="142"/>
      <c r="O67" s="142">
        <v>0</v>
      </c>
      <c r="P67" s="142"/>
      <c r="Q67" s="142"/>
      <c r="R67" s="142"/>
      <c r="S67" s="142"/>
      <c r="T67" s="142">
        <v>0</v>
      </c>
      <c r="U67" s="142"/>
      <c r="V67" s="142"/>
      <c r="W67" s="142"/>
      <c r="X67" s="142"/>
      <c r="Y67" s="142">
        <v>0</v>
      </c>
      <c r="Z67" s="142">
        <v>0</v>
      </c>
      <c r="AA67" s="142">
        <v>0</v>
      </c>
      <c r="AB67" s="142">
        <v>0</v>
      </c>
      <c r="AC67" s="142">
        <v>0</v>
      </c>
      <c r="AD67" s="137">
        <v>27329</v>
      </c>
      <c r="AE67" s="137">
        <f t="shared" si="0"/>
        <v>27329</v>
      </c>
      <c r="AF67" s="142">
        <v>19783</v>
      </c>
      <c r="AG67" s="142">
        <v>18166</v>
      </c>
      <c r="AH67" s="142">
        <v>18783</v>
      </c>
      <c r="AI67" s="142">
        <v>28831</v>
      </c>
      <c r="AJ67" s="142">
        <f t="shared" si="1"/>
        <v>28831</v>
      </c>
      <c r="AK67" s="142">
        <v>28262</v>
      </c>
      <c r="AL67" s="142">
        <v>54084</v>
      </c>
      <c r="AM67" s="142">
        <v>53328</v>
      </c>
      <c r="AN67" s="142">
        <v>39229</v>
      </c>
      <c r="AO67" s="142">
        <v>39229</v>
      </c>
      <c r="AP67" s="142">
        <v>38218</v>
      </c>
      <c r="AQ67" s="142">
        <v>37560</v>
      </c>
      <c r="AR67" s="142">
        <v>36988</v>
      </c>
      <c r="AS67" s="142">
        <v>41548</v>
      </c>
      <c r="AT67" s="142">
        <v>41548</v>
      </c>
      <c r="AU67" s="142">
        <v>39757</v>
      </c>
      <c r="AV67" s="142">
        <v>38831</v>
      </c>
      <c r="AW67" s="142">
        <v>38507</v>
      </c>
      <c r="AX67" s="142">
        <v>37777</v>
      </c>
      <c r="AY67" s="142">
        <v>37777</v>
      </c>
    </row>
    <row r="68" spans="2:51">
      <c r="B68" s="153"/>
      <c r="C68" s="153"/>
      <c r="D68" s="153"/>
      <c r="E68" s="72" t="s">
        <v>170</v>
      </c>
      <c r="F68" s="143">
        <f>SUM(F57:F65)</f>
        <v>3321516.4520000005</v>
      </c>
      <c r="G68" s="143">
        <f>SUM(G57:G65)</f>
        <v>2932475.6340000005</v>
      </c>
      <c r="H68" s="143">
        <f>SUM(H57:H65)</f>
        <v>4040140.1629999997</v>
      </c>
      <c r="I68" s="143">
        <f>SUM(I57:I65)</f>
        <v>3330345.3679999998</v>
      </c>
      <c r="J68" s="63">
        <f>SUM(J57:J67)</f>
        <v>3330345.3679999998</v>
      </c>
      <c r="K68" s="143">
        <f t="shared" ref="K68:X68" si="16">SUM(K57:K65)</f>
        <v>3326642.8129999992</v>
      </c>
      <c r="L68" s="143">
        <f t="shared" si="16"/>
        <v>4276581.8599999994</v>
      </c>
      <c r="M68" s="143">
        <f t="shared" si="16"/>
        <v>4058656.6179999993</v>
      </c>
      <c r="N68" s="143">
        <f t="shared" si="16"/>
        <v>3913414.6129999999</v>
      </c>
      <c r="O68" s="63">
        <f t="shared" si="16"/>
        <v>3913414.6129999999</v>
      </c>
      <c r="P68" s="143">
        <f t="shared" si="16"/>
        <v>3638078.6839999994</v>
      </c>
      <c r="Q68" s="143">
        <f t="shared" si="16"/>
        <v>4605274.3670000006</v>
      </c>
      <c r="R68" s="143">
        <f t="shared" si="16"/>
        <v>4510355.75</v>
      </c>
      <c r="S68" s="68">
        <f t="shared" si="16"/>
        <v>4640396.0610000007</v>
      </c>
      <c r="T68" s="63">
        <f t="shared" si="16"/>
        <v>4640395.585</v>
      </c>
      <c r="U68" s="143">
        <f t="shared" si="16"/>
        <v>4332118.8760000002</v>
      </c>
      <c r="V68" s="143">
        <f t="shared" si="16"/>
        <v>4880337.0790000008</v>
      </c>
      <c r="W68" s="143">
        <f t="shared" si="16"/>
        <v>4882889.0520000001</v>
      </c>
      <c r="X68" s="143">
        <f t="shared" si="16"/>
        <v>5064055.7079999996</v>
      </c>
      <c r="Y68" s="63">
        <v>5064056</v>
      </c>
      <c r="Z68" s="143">
        <v>4844483</v>
      </c>
      <c r="AA68" s="143">
        <v>4713757</v>
      </c>
      <c r="AB68" s="143">
        <f>SUM(AB57:AB65)</f>
        <v>4599056</v>
      </c>
      <c r="AC68" s="167">
        <f>SUM(AC57:AC65)</f>
        <v>4446817</v>
      </c>
      <c r="AD68" s="167">
        <f>SUM(AD57:AD67)</f>
        <v>4446817</v>
      </c>
      <c r="AE68" s="168">
        <f t="shared" si="0"/>
        <v>4446817</v>
      </c>
      <c r="AF68" s="143">
        <f>SUM(AF57:AF67)</f>
        <v>5069469</v>
      </c>
      <c r="AG68" s="143">
        <v>4461318</v>
      </c>
      <c r="AH68" s="143">
        <f>SUM(AH57:AH67)</f>
        <v>4707839</v>
      </c>
      <c r="AI68" s="167">
        <f>SUM(AI57:AI67)</f>
        <v>4683233</v>
      </c>
      <c r="AJ68" s="168">
        <f t="shared" si="1"/>
        <v>4683233</v>
      </c>
      <c r="AK68" s="143">
        <f>SUM(AK57:AK67)</f>
        <v>4667766</v>
      </c>
      <c r="AL68" s="143">
        <f>SUM(AL57:AL67)</f>
        <v>4675631</v>
      </c>
      <c r="AM68" s="143">
        <f>SUM(AM57:AM67)</f>
        <v>4630978</v>
      </c>
      <c r="AN68" s="143">
        <v>4121296</v>
      </c>
      <c r="AO68" s="168">
        <v>4121296</v>
      </c>
      <c r="AP68" s="143">
        <v>4466860</v>
      </c>
      <c r="AQ68" s="143">
        <v>4559049</v>
      </c>
      <c r="AR68" s="143">
        <v>5286249</v>
      </c>
      <c r="AS68" s="143">
        <f>SUM(AS57:AS67)</f>
        <v>5174219</v>
      </c>
      <c r="AT68" s="63">
        <v>5174219</v>
      </c>
      <c r="AU68" s="63">
        <f>SUM(AU57:AU67)</f>
        <v>4972375</v>
      </c>
      <c r="AV68" s="63">
        <v>5044985</v>
      </c>
      <c r="AW68" s="63">
        <v>5280330</v>
      </c>
      <c r="AX68" s="63">
        <f>SUM(AX57:AX67)</f>
        <v>5014097</v>
      </c>
      <c r="AY68" s="63">
        <f>SUM(AY57:AY67)</f>
        <v>5014097</v>
      </c>
    </row>
    <row r="69" spans="2:51">
      <c r="F69" s="142"/>
      <c r="G69" s="142"/>
      <c r="H69" s="142"/>
      <c r="I69" s="142"/>
      <c r="J69" s="140"/>
      <c r="K69" s="142"/>
      <c r="L69" s="142"/>
      <c r="M69" s="142"/>
      <c r="N69" s="142"/>
      <c r="O69" s="140"/>
      <c r="P69" s="142"/>
      <c r="Q69" s="142"/>
      <c r="R69" s="142"/>
      <c r="S69" s="66"/>
      <c r="T69" s="67"/>
      <c r="U69" s="142"/>
      <c r="V69" s="142"/>
      <c r="W69" s="142"/>
      <c r="X69" s="142"/>
      <c r="Y69" s="67"/>
      <c r="Z69" s="142"/>
      <c r="AA69" s="142"/>
      <c r="AB69" s="142"/>
      <c r="AC69" s="142"/>
      <c r="AD69" s="137"/>
      <c r="AE69" s="142"/>
      <c r="AF69" s="142"/>
      <c r="AG69" s="142"/>
      <c r="AH69" s="142"/>
      <c r="AI69" s="142"/>
      <c r="AJ69" s="141"/>
      <c r="AK69" s="142"/>
      <c r="AL69" s="142"/>
      <c r="AT69" s="147"/>
      <c r="AX69" s="184"/>
      <c r="AY69" s="184"/>
    </row>
    <row r="70" spans="2:51">
      <c r="B70" s="147" t="s">
        <v>76</v>
      </c>
      <c r="F70" s="142"/>
      <c r="G70" s="142"/>
      <c r="H70" s="142"/>
      <c r="I70" s="142"/>
      <c r="J70" s="140"/>
      <c r="K70" s="142"/>
      <c r="L70" s="142"/>
      <c r="M70" s="142"/>
      <c r="N70" s="142"/>
      <c r="O70" s="140"/>
      <c r="P70" s="142"/>
      <c r="Q70" s="142"/>
      <c r="R70" s="142"/>
      <c r="S70" s="66"/>
      <c r="T70" s="67"/>
      <c r="U70" s="142"/>
      <c r="V70" s="142"/>
      <c r="W70" s="142"/>
      <c r="X70" s="142"/>
      <c r="Y70" s="67"/>
      <c r="Z70" s="142"/>
      <c r="AA70" s="142"/>
      <c r="AB70" s="142"/>
      <c r="AC70" s="142"/>
      <c r="AD70" s="137"/>
      <c r="AE70" s="142"/>
      <c r="AF70" s="142"/>
      <c r="AG70" s="142"/>
      <c r="AH70" s="142"/>
      <c r="AI70" s="142"/>
      <c r="AJ70" s="141"/>
      <c r="AK70" s="142"/>
      <c r="AL70" s="142"/>
      <c r="AT70" s="147"/>
      <c r="AX70" s="184"/>
      <c r="AY70" s="184"/>
    </row>
    <row r="71" spans="2:51">
      <c r="B71" s="145" t="s">
        <v>71</v>
      </c>
      <c r="D71" s="184"/>
      <c r="E71" s="161" t="s">
        <v>170</v>
      </c>
      <c r="F71" s="142">
        <v>304313.62800000003</v>
      </c>
      <c r="G71" s="142">
        <v>225587.092</v>
      </c>
      <c r="H71" s="142">
        <v>396857.239</v>
      </c>
      <c r="I71" s="142">
        <v>296545.652</v>
      </c>
      <c r="J71" s="142">
        <v>296545.652</v>
      </c>
      <c r="K71" s="142">
        <v>315926.48499999999</v>
      </c>
      <c r="L71" s="142">
        <v>297644.86</v>
      </c>
      <c r="M71" s="142">
        <v>269467.73200000002</v>
      </c>
      <c r="N71" s="142">
        <v>366438.64899999998</v>
      </c>
      <c r="O71" s="142">
        <v>366438.64899999998</v>
      </c>
      <c r="P71" s="142">
        <v>386628.54399999999</v>
      </c>
      <c r="Q71" s="142">
        <v>247097.715</v>
      </c>
      <c r="R71" s="142">
        <v>875362.37600000005</v>
      </c>
      <c r="S71" s="142">
        <v>884140.27800000005</v>
      </c>
      <c r="T71" s="142">
        <v>884140.27800000005</v>
      </c>
      <c r="U71" s="142">
        <v>781829.07200000004</v>
      </c>
      <c r="V71" s="142">
        <v>920903.52</v>
      </c>
      <c r="W71" s="142">
        <v>494648.50199999998</v>
      </c>
      <c r="X71" s="142">
        <v>330590.07799999998</v>
      </c>
      <c r="Y71" s="142">
        <v>330590.07799999998</v>
      </c>
      <c r="Z71" s="142">
        <v>348226</v>
      </c>
      <c r="AA71" s="142">
        <v>285845.06099999999</v>
      </c>
      <c r="AB71" s="142">
        <v>264487</v>
      </c>
      <c r="AC71" s="137">
        <v>253428</v>
      </c>
      <c r="AD71" s="137">
        <v>253428</v>
      </c>
      <c r="AE71" s="137">
        <f t="shared" si="0"/>
        <v>253428</v>
      </c>
      <c r="AF71" s="142">
        <v>338571</v>
      </c>
      <c r="AG71" s="142">
        <v>380671</v>
      </c>
      <c r="AH71" s="142">
        <v>481500</v>
      </c>
      <c r="AI71" s="142">
        <v>361556</v>
      </c>
      <c r="AJ71" s="137">
        <f t="shared" si="1"/>
        <v>361556</v>
      </c>
      <c r="AK71" s="142">
        <v>407704</v>
      </c>
      <c r="AL71" s="142">
        <v>467769</v>
      </c>
      <c r="AM71" s="142">
        <v>414984</v>
      </c>
      <c r="AN71" s="142">
        <v>484980</v>
      </c>
      <c r="AO71" s="137">
        <v>484980</v>
      </c>
      <c r="AP71" s="142">
        <v>364328</v>
      </c>
      <c r="AQ71" s="142">
        <v>355985</v>
      </c>
      <c r="AR71" s="142">
        <v>378540</v>
      </c>
      <c r="AS71" s="142">
        <v>367443</v>
      </c>
      <c r="AT71" s="142">
        <v>367443</v>
      </c>
      <c r="AU71" s="142">
        <v>665997</v>
      </c>
      <c r="AV71" s="142">
        <v>452205</v>
      </c>
      <c r="AW71" s="142">
        <v>466803</v>
      </c>
      <c r="AX71" s="142">
        <v>391358</v>
      </c>
      <c r="AY71" s="142">
        <v>391358</v>
      </c>
    </row>
    <row r="72" spans="2:51">
      <c r="B72" s="145" t="s">
        <v>72</v>
      </c>
      <c r="D72" s="184"/>
      <c r="E72" s="161" t="s">
        <v>170</v>
      </c>
      <c r="F72" s="142">
        <v>54151.468000000001</v>
      </c>
      <c r="G72" s="142">
        <v>59584.49</v>
      </c>
      <c r="H72" s="142">
        <v>102658.906</v>
      </c>
      <c r="I72" s="142">
        <v>116508.954</v>
      </c>
      <c r="J72" s="142">
        <v>116508.954</v>
      </c>
      <c r="K72" s="142">
        <v>118601.788</v>
      </c>
      <c r="L72" s="142">
        <v>119207.308</v>
      </c>
      <c r="M72" s="142">
        <v>109633.228</v>
      </c>
      <c r="N72" s="142">
        <v>94394.277000000002</v>
      </c>
      <c r="O72" s="142">
        <v>94394.277000000002</v>
      </c>
      <c r="P72" s="142">
        <v>82866.604000000007</v>
      </c>
      <c r="Q72" s="142">
        <v>78702.630999999994</v>
      </c>
      <c r="R72" s="142">
        <v>84693.638000000006</v>
      </c>
      <c r="S72" s="142">
        <v>78812.198999999993</v>
      </c>
      <c r="T72" s="142">
        <v>78812.198999999993</v>
      </c>
      <c r="U72" s="142">
        <v>80963.392999999996</v>
      </c>
      <c r="V72" s="142">
        <v>80387.885999999999</v>
      </c>
      <c r="W72" s="142">
        <v>96530.423999999999</v>
      </c>
      <c r="X72" s="142">
        <v>98470.933000000005</v>
      </c>
      <c r="Y72" s="142">
        <v>98470.933000000005</v>
      </c>
      <c r="Z72" s="142">
        <v>86520</v>
      </c>
      <c r="AA72" s="142">
        <v>65623.733999999997</v>
      </c>
      <c r="AB72" s="142">
        <v>63928</v>
      </c>
      <c r="AC72" s="137">
        <v>103538</v>
      </c>
      <c r="AD72" s="137">
        <v>103538</v>
      </c>
      <c r="AE72" s="137">
        <f t="shared" si="0"/>
        <v>103538</v>
      </c>
      <c r="AF72" s="142">
        <v>111214</v>
      </c>
      <c r="AG72" s="142">
        <v>104594</v>
      </c>
      <c r="AH72" s="142">
        <v>104865</v>
      </c>
      <c r="AI72" s="142">
        <v>63235</v>
      </c>
      <c r="AJ72" s="137">
        <f t="shared" si="1"/>
        <v>63235</v>
      </c>
      <c r="AK72" s="142">
        <v>60662</v>
      </c>
      <c r="AL72" s="142">
        <v>58960</v>
      </c>
      <c r="AM72" s="142">
        <v>55029</v>
      </c>
      <c r="AN72" s="142">
        <v>22309</v>
      </c>
      <c r="AO72" s="137">
        <v>22309</v>
      </c>
      <c r="AP72" s="142">
        <v>20209</v>
      </c>
      <c r="AQ72" s="142">
        <v>19377</v>
      </c>
      <c r="AR72" s="142">
        <v>53189</v>
      </c>
      <c r="AS72" s="142">
        <v>63076</v>
      </c>
      <c r="AT72" s="142">
        <v>63076</v>
      </c>
      <c r="AU72" s="142">
        <v>61925</v>
      </c>
      <c r="AV72" s="142">
        <v>28955</v>
      </c>
      <c r="AW72" s="142">
        <v>28136</v>
      </c>
      <c r="AX72" s="142">
        <v>33576</v>
      </c>
      <c r="AY72" s="142">
        <v>33576</v>
      </c>
    </row>
    <row r="73" spans="2:51">
      <c r="B73" s="145" t="s">
        <v>417</v>
      </c>
      <c r="D73" s="184"/>
      <c r="E73" s="161" t="s">
        <v>170</v>
      </c>
      <c r="F73" s="142">
        <v>0</v>
      </c>
      <c r="G73" s="142">
        <v>0</v>
      </c>
      <c r="H73" s="142">
        <v>0</v>
      </c>
      <c r="I73" s="142">
        <v>0</v>
      </c>
      <c r="J73" s="142">
        <v>0</v>
      </c>
      <c r="K73" s="142">
        <v>0</v>
      </c>
      <c r="L73" s="142">
        <v>0</v>
      </c>
      <c r="M73" s="142">
        <v>0</v>
      </c>
      <c r="N73" s="142">
        <v>0</v>
      </c>
      <c r="O73" s="142">
        <v>0</v>
      </c>
      <c r="P73" s="142">
        <v>0</v>
      </c>
      <c r="Q73" s="142">
        <v>0</v>
      </c>
      <c r="R73" s="142">
        <v>0</v>
      </c>
      <c r="S73" s="142">
        <v>0</v>
      </c>
      <c r="T73" s="142">
        <v>0</v>
      </c>
      <c r="U73" s="142">
        <v>0</v>
      </c>
      <c r="V73" s="142">
        <v>0</v>
      </c>
      <c r="W73" s="142">
        <v>0</v>
      </c>
      <c r="X73" s="142">
        <v>0</v>
      </c>
      <c r="Y73" s="142">
        <v>0</v>
      </c>
      <c r="Z73" s="142">
        <v>0</v>
      </c>
      <c r="AA73" s="142">
        <v>0</v>
      </c>
      <c r="AB73" s="142">
        <v>0</v>
      </c>
      <c r="AC73" s="142">
        <v>0</v>
      </c>
      <c r="AD73" s="142">
        <v>0</v>
      </c>
      <c r="AE73" s="142">
        <v>0</v>
      </c>
      <c r="AF73" s="142">
        <v>0</v>
      </c>
      <c r="AG73" s="142">
        <v>0</v>
      </c>
      <c r="AH73" s="142">
        <v>0</v>
      </c>
      <c r="AI73" s="142">
        <v>0</v>
      </c>
      <c r="AJ73" s="142">
        <v>0</v>
      </c>
      <c r="AK73" s="142">
        <v>0</v>
      </c>
      <c r="AL73" s="142">
        <v>0</v>
      </c>
      <c r="AM73" s="142">
        <v>0</v>
      </c>
      <c r="AN73" s="142">
        <v>0</v>
      </c>
      <c r="AO73" s="142">
        <v>0</v>
      </c>
      <c r="AP73" s="142">
        <v>0</v>
      </c>
      <c r="AQ73" s="142">
        <v>0</v>
      </c>
      <c r="AR73" s="142">
        <v>0</v>
      </c>
      <c r="AS73" s="142">
        <v>0</v>
      </c>
      <c r="AT73" s="142">
        <v>0</v>
      </c>
      <c r="AU73" s="142">
        <v>0</v>
      </c>
      <c r="AV73" s="142">
        <v>4837</v>
      </c>
      <c r="AW73" s="142">
        <v>4814</v>
      </c>
      <c r="AX73" s="142">
        <v>5703</v>
      </c>
      <c r="AY73" s="142">
        <v>5703</v>
      </c>
    </row>
    <row r="74" spans="2:51">
      <c r="B74" s="145" t="s">
        <v>77</v>
      </c>
      <c r="D74" s="184"/>
      <c r="E74" s="161" t="s">
        <v>170</v>
      </c>
      <c r="F74" s="142">
        <v>3415.94</v>
      </c>
      <c r="G74" s="142">
        <v>3604.8040000000001</v>
      </c>
      <c r="H74" s="142">
        <v>37358.144999999997</v>
      </c>
      <c r="I74" s="142">
        <v>4114.7669999999998</v>
      </c>
      <c r="J74" s="142">
        <v>4114.7669999999998</v>
      </c>
      <c r="K74" s="142">
        <v>5852.8630000000003</v>
      </c>
      <c r="L74" s="142">
        <v>2716.297</v>
      </c>
      <c r="M74" s="142">
        <v>5066.8389999999999</v>
      </c>
      <c r="N74" s="142">
        <v>2301.8389999999999</v>
      </c>
      <c r="O74" s="142">
        <v>2301.8389999999999</v>
      </c>
      <c r="P74" s="142">
        <v>6000.6270000000004</v>
      </c>
      <c r="Q74" s="142">
        <v>9730.6630000000005</v>
      </c>
      <c r="R74" s="142">
        <v>13920.081</v>
      </c>
      <c r="S74" s="142">
        <v>10081.239</v>
      </c>
      <c r="T74" s="142">
        <v>10081.239</v>
      </c>
      <c r="U74" s="142">
        <v>7363.95</v>
      </c>
      <c r="V74" s="142">
        <v>14936.357</v>
      </c>
      <c r="W74" s="142">
        <v>52089.665999999997</v>
      </c>
      <c r="X74" s="142">
        <v>13271.808000000001</v>
      </c>
      <c r="Y74" s="142">
        <v>13271.808000000001</v>
      </c>
      <c r="Z74" s="142">
        <v>11790</v>
      </c>
      <c r="AA74" s="142">
        <v>9626.4160000000011</v>
      </c>
      <c r="AB74" s="142">
        <v>19698</v>
      </c>
      <c r="AC74" s="137">
        <v>13011</v>
      </c>
      <c r="AD74" s="137">
        <v>13011</v>
      </c>
      <c r="AE74" s="137">
        <f t="shared" si="0"/>
        <v>13011</v>
      </c>
      <c r="AF74" s="142">
        <v>14172</v>
      </c>
      <c r="AG74" s="142">
        <v>6549</v>
      </c>
      <c r="AH74" s="142">
        <v>6668</v>
      </c>
      <c r="AI74" s="142">
        <v>8967</v>
      </c>
      <c r="AJ74" s="137">
        <f t="shared" si="1"/>
        <v>8967</v>
      </c>
      <c r="AK74" s="142">
        <v>12048</v>
      </c>
      <c r="AL74" s="142">
        <v>29315</v>
      </c>
      <c r="AM74" s="142">
        <v>34571</v>
      </c>
      <c r="AN74" s="142">
        <v>6882</v>
      </c>
      <c r="AO74" s="137">
        <v>6882</v>
      </c>
      <c r="AP74" s="142">
        <v>12150</v>
      </c>
      <c r="AQ74" s="142">
        <v>27332</v>
      </c>
      <c r="AR74" s="142">
        <v>27307</v>
      </c>
      <c r="AS74" s="142">
        <v>66648</v>
      </c>
      <c r="AT74" s="142">
        <v>66648</v>
      </c>
      <c r="AU74" s="142">
        <v>80806</v>
      </c>
      <c r="AV74" s="142">
        <v>7696</v>
      </c>
      <c r="AW74" s="142">
        <v>25166</v>
      </c>
      <c r="AX74" s="142">
        <v>28285</v>
      </c>
      <c r="AY74" s="142">
        <v>28285</v>
      </c>
    </row>
    <row r="75" spans="2:51">
      <c r="B75" s="145" t="s">
        <v>78</v>
      </c>
      <c r="D75" s="184"/>
      <c r="E75" s="161" t="s">
        <v>170</v>
      </c>
      <c r="F75" s="142">
        <v>245146.00399999999</v>
      </c>
      <c r="G75" s="142">
        <v>207377.63500000001</v>
      </c>
      <c r="H75" s="142">
        <v>242693.16200000001</v>
      </c>
      <c r="I75" s="142">
        <v>174016.25599999999</v>
      </c>
      <c r="J75" s="142">
        <v>174016.25599999999</v>
      </c>
      <c r="K75" s="142">
        <v>208111.94899999999</v>
      </c>
      <c r="L75" s="142">
        <v>176007.88800000001</v>
      </c>
      <c r="M75" s="142">
        <v>195749.774</v>
      </c>
      <c r="N75" s="142">
        <v>260137.00899999999</v>
      </c>
      <c r="O75" s="142">
        <v>260137.00899999999</v>
      </c>
      <c r="P75" s="142">
        <v>211105.15</v>
      </c>
      <c r="Q75" s="142">
        <v>192432.76300000001</v>
      </c>
      <c r="R75" s="142">
        <v>235545.861</v>
      </c>
      <c r="S75" s="142">
        <v>513851.04800000001</v>
      </c>
      <c r="T75" s="142">
        <v>513851.04800000001</v>
      </c>
      <c r="U75" s="142">
        <v>310605.93599999999</v>
      </c>
      <c r="V75" s="142">
        <v>631041.38899999997</v>
      </c>
      <c r="W75" s="142">
        <v>635145.23300000001</v>
      </c>
      <c r="X75" s="142">
        <v>632739.33299999998</v>
      </c>
      <c r="Y75" s="142">
        <v>632739.33299999998</v>
      </c>
      <c r="Z75" s="142">
        <v>604875</v>
      </c>
      <c r="AA75" s="142">
        <v>583440.86</v>
      </c>
      <c r="AB75" s="142">
        <v>621359</v>
      </c>
      <c r="AC75" s="137">
        <v>667861</v>
      </c>
      <c r="AD75" s="137">
        <v>667861</v>
      </c>
      <c r="AE75" s="137">
        <f t="shared" si="0"/>
        <v>667861</v>
      </c>
      <c r="AF75" s="142">
        <v>644536</v>
      </c>
      <c r="AG75" s="142">
        <v>497787</v>
      </c>
      <c r="AH75" s="142">
        <v>540761</v>
      </c>
      <c r="AI75" s="142">
        <v>536922</v>
      </c>
      <c r="AJ75" s="137">
        <f t="shared" si="1"/>
        <v>536922</v>
      </c>
      <c r="AK75" s="142">
        <v>605554</v>
      </c>
      <c r="AL75" s="142">
        <v>525939</v>
      </c>
      <c r="AM75" s="142">
        <v>535762</v>
      </c>
      <c r="AN75" s="142">
        <v>519201</v>
      </c>
      <c r="AO75" s="137">
        <v>519201</v>
      </c>
      <c r="AP75" s="142">
        <v>692139</v>
      </c>
      <c r="AQ75" s="142">
        <v>870116</v>
      </c>
      <c r="AR75" s="142">
        <v>711710</v>
      </c>
      <c r="AS75" s="142">
        <v>564906</v>
      </c>
      <c r="AT75" s="142">
        <v>564906</v>
      </c>
      <c r="AU75" s="142">
        <v>435274</v>
      </c>
      <c r="AV75" s="142">
        <v>586768</v>
      </c>
      <c r="AW75" s="142">
        <v>703303</v>
      </c>
      <c r="AX75" s="142">
        <v>663930</v>
      </c>
      <c r="AY75" s="142">
        <v>663930</v>
      </c>
    </row>
    <row r="76" spans="2:51">
      <c r="B76" s="145" t="s">
        <v>79</v>
      </c>
      <c r="D76" s="184"/>
      <c r="E76" s="161" t="s">
        <v>170</v>
      </c>
      <c r="F76" s="142">
        <v>61511.639000000003</v>
      </c>
      <c r="G76" s="142">
        <v>57532.938000000002</v>
      </c>
      <c r="H76" s="142">
        <v>72920.444000000003</v>
      </c>
      <c r="I76" s="142">
        <v>40015.053</v>
      </c>
      <c r="J76" s="142">
        <v>40015.053</v>
      </c>
      <c r="K76" s="142">
        <v>33096.841999999997</v>
      </c>
      <c r="L76" s="142">
        <v>42368.9</v>
      </c>
      <c r="M76" s="142">
        <v>39006.144</v>
      </c>
      <c r="N76" s="142">
        <v>34014.457000000002</v>
      </c>
      <c r="O76" s="142">
        <v>34014.457000000002</v>
      </c>
      <c r="P76" s="142">
        <v>53564.843999999997</v>
      </c>
      <c r="Q76" s="142">
        <v>52909.892999999996</v>
      </c>
      <c r="R76" s="142">
        <v>66613.020999999993</v>
      </c>
      <c r="S76" s="142">
        <v>101198.34699999999</v>
      </c>
      <c r="T76" s="142">
        <v>101198.34699999999</v>
      </c>
      <c r="U76" s="142">
        <v>72899.373999999996</v>
      </c>
      <c r="V76" s="142">
        <v>105591.723</v>
      </c>
      <c r="W76" s="142">
        <v>116861.114</v>
      </c>
      <c r="X76" s="142">
        <v>105026.042</v>
      </c>
      <c r="Y76" s="142">
        <v>105026.042</v>
      </c>
      <c r="Z76" s="142">
        <v>109735</v>
      </c>
      <c r="AA76" s="142">
        <v>108519.595</v>
      </c>
      <c r="AB76" s="142">
        <v>108012</v>
      </c>
      <c r="AC76" s="137">
        <v>86666</v>
      </c>
      <c r="AD76" s="137">
        <v>86666</v>
      </c>
      <c r="AE76" s="137">
        <f t="shared" si="0"/>
        <v>86666</v>
      </c>
      <c r="AF76" s="142">
        <v>76556</v>
      </c>
      <c r="AG76" s="142">
        <v>67148</v>
      </c>
      <c r="AH76" s="142">
        <v>123615</v>
      </c>
      <c r="AI76" s="142">
        <v>130263</v>
      </c>
      <c r="AJ76" s="137">
        <f t="shared" si="1"/>
        <v>130263</v>
      </c>
      <c r="AK76" s="142">
        <v>152861</v>
      </c>
      <c r="AL76" s="142">
        <v>136450</v>
      </c>
      <c r="AM76" s="142">
        <v>136355</v>
      </c>
      <c r="AN76" s="142">
        <v>126424</v>
      </c>
      <c r="AO76" s="137">
        <v>126424</v>
      </c>
      <c r="AP76" s="142">
        <v>132799</v>
      </c>
      <c r="AQ76" s="142">
        <v>186443</v>
      </c>
      <c r="AR76" s="142">
        <v>178947</v>
      </c>
      <c r="AS76" s="142">
        <v>148477</v>
      </c>
      <c r="AT76" s="142">
        <v>148477</v>
      </c>
      <c r="AU76" s="142">
        <v>121750</v>
      </c>
      <c r="AV76" s="142">
        <v>119986</v>
      </c>
      <c r="AW76" s="142">
        <v>124495</v>
      </c>
      <c r="AX76" s="142">
        <v>116500</v>
      </c>
      <c r="AY76" s="142">
        <v>116500</v>
      </c>
    </row>
    <row r="77" spans="2:51">
      <c r="B77" s="145" t="s">
        <v>172</v>
      </c>
      <c r="D77" s="184"/>
      <c r="E77" s="161" t="s">
        <v>170</v>
      </c>
      <c r="F77" s="142">
        <v>768.67399999999998</v>
      </c>
      <c r="G77" s="142">
        <v>770.952</v>
      </c>
      <c r="H77" s="142">
        <v>755.01</v>
      </c>
      <c r="I77" s="142">
        <v>1121.173</v>
      </c>
      <c r="J77" s="142">
        <v>1121.173</v>
      </c>
      <c r="K77" s="142">
        <v>1121.173</v>
      </c>
      <c r="L77" s="142">
        <v>1211.481</v>
      </c>
      <c r="M77" s="142">
        <v>1211.481</v>
      </c>
      <c r="N77" s="142">
        <v>1211.481</v>
      </c>
      <c r="O77" s="142">
        <v>1211.481</v>
      </c>
      <c r="P77" s="142">
        <v>1321.894</v>
      </c>
      <c r="Q77" s="142">
        <v>1321.894</v>
      </c>
      <c r="R77" s="142">
        <v>4589.09</v>
      </c>
      <c r="S77" s="142">
        <v>1170.6969999999999</v>
      </c>
      <c r="T77" s="142">
        <v>0</v>
      </c>
      <c r="U77" s="142">
        <v>1486.307</v>
      </c>
      <c r="V77" s="142">
        <v>2624.991</v>
      </c>
      <c r="W77" s="142">
        <v>1643.6990000000001</v>
      </c>
      <c r="X77" s="142">
        <v>1831.135</v>
      </c>
      <c r="Y77" s="142">
        <v>0</v>
      </c>
      <c r="Z77" s="142">
        <v>1799</v>
      </c>
      <c r="AA77" s="142">
        <v>1170.6980000000001</v>
      </c>
      <c r="AB77" s="142">
        <v>4235</v>
      </c>
      <c r="AC77" s="137">
        <v>0</v>
      </c>
      <c r="AD77" s="142">
        <v>0</v>
      </c>
      <c r="AE77" s="142">
        <f t="shared" si="0"/>
        <v>0</v>
      </c>
      <c r="AF77" s="142">
        <v>0</v>
      </c>
      <c r="AG77" s="142">
        <v>0</v>
      </c>
      <c r="AH77" s="142">
        <v>0</v>
      </c>
      <c r="AI77" s="142">
        <v>0</v>
      </c>
      <c r="AJ77" s="142">
        <v>0</v>
      </c>
      <c r="AK77" s="142">
        <v>0</v>
      </c>
      <c r="AL77" s="142">
        <v>0</v>
      </c>
      <c r="AM77" s="142">
        <v>0</v>
      </c>
      <c r="AN77" s="142">
        <v>0</v>
      </c>
      <c r="AO77" s="142">
        <v>0</v>
      </c>
      <c r="AP77" s="142">
        <v>0</v>
      </c>
      <c r="AQ77" s="142">
        <v>0</v>
      </c>
      <c r="AR77" s="142">
        <v>0</v>
      </c>
      <c r="AS77" s="142">
        <v>0</v>
      </c>
      <c r="AT77" s="142">
        <v>0</v>
      </c>
      <c r="AU77" s="142">
        <v>0</v>
      </c>
      <c r="AV77" s="142">
        <v>0</v>
      </c>
      <c r="AW77" s="142">
        <v>0</v>
      </c>
      <c r="AX77" s="142">
        <v>0</v>
      </c>
      <c r="AY77" s="142">
        <v>0</v>
      </c>
    </row>
    <row r="78" spans="2:51">
      <c r="B78" s="145" t="s">
        <v>173</v>
      </c>
      <c r="D78" s="184"/>
      <c r="E78" s="161" t="s">
        <v>170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0</v>
      </c>
      <c r="N78" s="142">
        <v>0</v>
      </c>
      <c r="O78" s="142">
        <v>0</v>
      </c>
      <c r="P78" s="142"/>
      <c r="Q78" s="142"/>
      <c r="R78" s="142"/>
      <c r="S78" s="142"/>
      <c r="T78" s="142">
        <v>1676</v>
      </c>
      <c r="U78" s="142">
        <v>0</v>
      </c>
      <c r="V78" s="142"/>
      <c r="W78" s="142"/>
      <c r="X78" s="142"/>
      <c r="Y78" s="142">
        <v>2656</v>
      </c>
      <c r="Z78" s="142">
        <v>13408</v>
      </c>
      <c r="AA78" s="142">
        <v>13964</v>
      </c>
      <c r="AB78" s="142">
        <v>13789</v>
      </c>
      <c r="AC78" s="137">
        <v>10922</v>
      </c>
      <c r="AD78" s="137">
        <v>10922</v>
      </c>
      <c r="AE78" s="137">
        <f t="shared" si="0"/>
        <v>10922</v>
      </c>
      <c r="AF78" s="142">
        <v>12558</v>
      </c>
      <c r="AG78" s="142">
        <v>12071</v>
      </c>
      <c r="AH78" s="142">
        <v>16574</v>
      </c>
      <c r="AI78" s="142">
        <v>16971</v>
      </c>
      <c r="AJ78" s="137">
        <f t="shared" si="1"/>
        <v>16971</v>
      </c>
      <c r="AK78" s="142">
        <v>49101</v>
      </c>
      <c r="AL78" s="142">
        <v>46253</v>
      </c>
      <c r="AM78" s="142">
        <v>20912</v>
      </c>
      <c r="AN78" s="142">
        <v>8988</v>
      </c>
      <c r="AO78" s="137">
        <v>8988</v>
      </c>
      <c r="AP78" s="142">
        <v>9056</v>
      </c>
      <c r="AQ78" s="142">
        <v>9931</v>
      </c>
      <c r="AR78" s="142">
        <v>19350</v>
      </c>
      <c r="AS78" s="142">
        <v>15682</v>
      </c>
      <c r="AT78" s="142">
        <v>15682</v>
      </c>
      <c r="AU78" s="142">
        <v>16085</v>
      </c>
      <c r="AV78" s="142">
        <v>16608</v>
      </c>
      <c r="AW78" s="142">
        <v>17435</v>
      </c>
      <c r="AX78" s="142">
        <v>17400</v>
      </c>
      <c r="AY78" s="142">
        <v>17400</v>
      </c>
    </row>
    <row r="79" spans="2:51">
      <c r="B79" s="145" t="s">
        <v>159</v>
      </c>
      <c r="D79" s="184"/>
      <c r="E79" s="161" t="s">
        <v>170</v>
      </c>
      <c r="F79" s="142">
        <v>781.322</v>
      </c>
      <c r="G79" s="142">
        <v>586.77800000000002</v>
      </c>
      <c r="H79" s="142">
        <v>300.35199999999998</v>
      </c>
      <c r="I79" s="142">
        <v>0</v>
      </c>
      <c r="J79" s="142">
        <v>0</v>
      </c>
      <c r="K79" s="142">
        <v>74.141000000000005</v>
      </c>
      <c r="L79" s="142">
        <v>14.141</v>
      </c>
      <c r="M79" s="142">
        <v>0</v>
      </c>
      <c r="N79" s="142">
        <v>0</v>
      </c>
      <c r="O79" s="142">
        <v>0</v>
      </c>
      <c r="P79" s="142">
        <v>0</v>
      </c>
      <c r="Q79" s="142">
        <v>0</v>
      </c>
      <c r="R79" s="142">
        <v>0</v>
      </c>
      <c r="S79" s="142">
        <v>0</v>
      </c>
      <c r="T79" s="142">
        <v>0</v>
      </c>
      <c r="U79" s="142">
        <v>0</v>
      </c>
      <c r="V79" s="142">
        <v>0</v>
      </c>
      <c r="W79" s="142">
        <v>0</v>
      </c>
      <c r="X79" s="142">
        <v>0</v>
      </c>
      <c r="Y79" s="142">
        <v>0</v>
      </c>
      <c r="Z79" s="142">
        <v>0</v>
      </c>
      <c r="AA79" s="142">
        <v>0</v>
      </c>
      <c r="AB79" s="142">
        <v>0</v>
      </c>
      <c r="AC79" s="137">
        <v>0</v>
      </c>
      <c r="AD79" s="142">
        <v>0</v>
      </c>
      <c r="AE79" s="142">
        <f t="shared" si="0"/>
        <v>0</v>
      </c>
      <c r="AF79" s="142">
        <v>0</v>
      </c>
      <c r="AG79" s="142">
        <v>0</v>
      </c>
      <c r="AH79" s="142">
        <v>0</v>
      </c>
      <c r="AI79" s="142">
        <v>0</v>
      </c>
      <c r="AJ79" s="142">
        <v>0</v>
      </c>
      <c r="AK79" s="142">
        <v>0</v>
      </c>
      <c r="AL79" s="142">
        <v>0</v>
      </c>
      <c r="AM79" s="142">
        <v>0</v>
      </c>
      <c r="AN79" s="142">
        <v>0</v>
      </c>
      <c r="AO79" s="142">
        <v>0</v>
      </c>
      <c r="AP79" s="142">
        <v>0</v>
      </c>
      <c r="AQ79" s="142">
        <v>0</v>
      </c>
      <c r="AR79" s="142">
        <v>0</v>
      </c>
      <c r="AS79" s="142">
        <v>0</v>
      </c>
      <c r="AT79" s="142">
        <v>0</v>
      </c>
      <c r="AU79" s="142">
        <v>0</v>
      </c>
      <c r="AV79" s="142">
        <v>0</v>
      </c>
      <c r="AW79" s="142">
        <v>0</v>
      </c>
      <c r="AX79" s="142">
        <v>0</v>
      </c>
      <c r="AY79" s="142">
        <v>0</v>
      </c>
    </row>
    <row r="80" spans="2:51">
      <c r="B80" s="145" t="s">
        <v>74</v>
      </c>
      <c r="D80" s="184"/>
      <c r="E80" s="161" t="s">
        <v>170</v>
      </c>
      <c r="F80" s="142">
        <v>0</v>
      </c>
      <c r="G80" s="142">
        <v>0</v>
      </c>
      <c r="H80" s="142">
        <v>0</v>
      </c>
      <c r="I80" s="142">
        <v>174.88</v>
      </c>
      <c r="J80" s="142">
        <v>174.88</v>
      </c>
      <c r="K80" s="142">
        <v>0</v>
      </c>
      <c r="L80" s="142">
        <v>0</v>
      </c>
      <c r="M80" s="142">
        <v>167730</v>
      </c>
      <c r="N80" s="142">
        <v>249967.5</v>
      </c>
      <c r="O80" s="142">
        <v>249967.5</v>
      </c>
      <c r="P80" s="142">
        <v>313730</v>
      </c>
      <c r="Q80" s="142">
        <v>322270</v>
      </c>
      <c r="R80" s="142">
        <v>341190</v>
      </c>
      <c r="S80" s="142">
        <v>332330</v>
      </c>
      <c r="T80" s="142">
        <v>332330</v>
      </c>
      <c r="U80" s="142">
        <v>318310</v>
      </c>
      <c r="V80" s="142">
        <v>341080</v>
      </c>
      <c r="W80" s="142">
        <v>363070</v>
      </c>
      <c r="X80" s="142">
        <v>384200</v>
      </c>
      <c r="Y80" s="142">
        <v>384199</v>
      </c>
      <c r="Z80" s="142">
        <v>380040</v>
      </c>
      <c r="AA80" s="142">
        <v>227600.32</v>
      </c>
      <c r="AB80" s="142">
        <v>152325</v>
      </c>
      <c r="AC80" s="137">
        <v>0</v>
      </c>
      <c r="AD80" s="142">
        <v>0</v>
      </c>
      <c r="AE80" s="142">
        <f t="shared" ref="AE80:AE88" si="17">AD80</f>
        <v>0</v>
      </c>
      <c r="AF80" s="142">
        <v>0</v>
      </c>
      <c r="AG80" s="142">
        <v>0</v>
      </c>
      <c r="AH80" s="142">
        <v>0</v>
      </c>
      <c r="AI80" s="142">
        <v>0</v>
      </c>
      <c r="AJ80" s="142">
        <v>0</v>
      </c>
      <c r="AK80" s="142">
        <v>0</v>
      </c>
      <c r="AL80" s="142">
        <v>0</v>
      </c>
      <c r="AM80" s="142">
        <v>0</v>
      </c>
      <c r="AN80" s="142">
        <v>0</v>
      </c>
      <c r="AO80" s="142">
        <v>0</v>
      </c>
      <c r="AP80" s="142">
        <v>0</v>
      </c>
      <c r="AQ80" s="142">
        <v>0</v>
      </c>
      <c r="AR80" s="142">
        <v>0</v>
      </c>
      <c r="AS80" s="142">
        <v>0</v>
      </c>
      <c r="AT80" s="142">
        <v>0</v>
      </c>
      <c r="AU80" s="142">
        <v>0</v>
      </c>
      <c r="AV80" s="142">
        <v>0</v>
      </c>
      <c r="AW80" s="142">
        <v>0</v>
      </c>
      <c r="AX80" s="142">
        <v>0</v>
      </c>
      <c r="AY80" s="142">
        <v>0</v>
      </c>
    </row>
    <row r="81" spans="2:51">
      <c r="B81" s="145" t="s">
        <v>80</v>
      </c>
      <c r="D81" s="184"/>
      <c r="E81" s="161" t="s">
        <v>170</v>
      </c>
      <c r="F81" s="142">
        <v>137574.40400000001</v>
      </c>
      <c r="G81" s="142">
        <v>154313.40400000001</v>
      </c>
      <c r="H81" s="142">
        <v>151640.72700000001</v>
      </c>
      <c r="I81" s="142">
        <v>144413.935</v>
      </c>
      <c r="J81" s="142">
        <v>144413.935</v>
      </c>
      <c r="K81" s="142">
        <v>112289.97199999999</v>
      </c>
      <c r="L81" s="142">
        <v>109551.71400000001</v>
      </c>
      <c r="M81" s="142">
        <v>125653.083</v>
      </c>
      <c r="N81" s="142">
        <v>119042.249</v>
      </c>
      <c r="O81" s="142">
        <v>119042.249</v>
      </c>
      <c r="P81" s="142">
        <v>131037.81200000001</v>
      </c>
      <c r="Q81" s="142">
        <v>171724.20300000001</v>
      </c>
      <c r="R81" s="142">
        <v>123219.807</v>
      </c>
      <c r="S81" s="142">
        <v>202444.81200000001</v>
      </c>
      <c r="T81" s="142">
        <v>201940</v>
      </c>
      <c r="U81" s="142">
        <v>146347.204</v>
      </c>
      <c r="V81" s="142">
        <v>174285.91899999999</v>
      </c>
      <c r="W81" s="142">
        <v>166683.52299999999</v>
      </c>
      <c r="X81" s="142">
        <v>236987.6</v>
      </c>
      <c r="Y81" s="142">
        <v>236163</v>
      </c>
      <c r="Z81" s="142">
        <v>208142</v>
      </c>
      <c r="AA81" s="142">
        <v>199968</v>
      </c>
      <c r="AB81" s="142">
        <v>162026</v>
      </c>
      <c r="AC81" s="137">
        <v>303016</v>
      </c>
      <c r="AD81" s="142">
        <v>0</v>
      </c>
      <c r="AE81" s="142">
        <f t="shared" si="17"/>
        <v>0</v>
      </c>
      <c r="AF81" s="142">
        <v>0</v>
      </c>
      <c r="AG81" s="142">
        <v>0</v>
      </c>
      <c r="AH81" s="142">
        <v>0</v>
      </c>
      <c r="AI81" s="142">
        <v>0</v>
      </c>
      <c r="AJ81" s="142">
        <v>0</v>
      </c>
      <c r="AK81" s="142">
        <v>0</v>
      </c>
      <c r="AL81" s="142">
        <v>0</v>
      </c>
      <c r="AM81" s="142">
        <v>0</v>
      </c>
      <c r="AN81" s="142">
        <v>0</v>
      </c>
      <c r="AO81" s="142">
        <v>0</v>
      </c>
      <c r="AP81" s="142">
        <v>0</v>
      </c>
      <c r="AQ81" s="142">
        <v>0</v>
      </c>
      <c r="AR81" s="142">
        <v>0</v>
      </c>
      <c r="AS81" s="142">
        <v>0</v>
      </c>
      <c r="AT81" s="142">
        <v>0</v>
      </c>
      <c r="AU81" s="142">
        <v>0</v>
      </c>
      <c r="AV81" s="142">
        <v>0</v>
      </c>
      <c r="AW81" s="142">
        <v>0</v>
      </c>
      <c r="AX81" s="142">
        <v>0</v>
      </c>
      <c r="AY81" s="142">
        <v>0</v>
      </c>
    </row>
    <row r="82" spans="2:51">
      <c r="B82" s="145" t="s">
        <v>269</v>
      </c>
      <c r="D82" s="184"/>
      <c r="E82" s="161" t="s">
        <v>170</v>
      </c>
      <c r="F82" s="142">
        <v>0</v>
      </c>
      <c r="G82" s="142">
        <v>0</v>
      </c>
      <c r="H82" s="142">
        <v>0</v>
      </c>
      <c r="I82" s="142">
        <v>0</v>
      </c>
      <c r="J82" s="142">
        <v>0</v>
      </c>
      <c r="K82" s="142">
        <v>0</v>
      </c>
      <c r="L82" s="142">
        <v>0</v>
      </c>
      <c r="M82" s="142">
        <v>0</v>
      </c>
      <c r="N82" s="142">
        <v>0</v>
      </c>
      <c r="O82" s="142">
        <v>0</v>
      </c>
      <c r="P82" s="142">
        <v>0</v>
      </c>
      <c r="Q82" s="142">
        <v>0</v>
      </c>
      <c r="R82" s="142">
        <v>0</v>
      </c>
      <c r="S82" s="142">
        <v>0</v>
      </c>
      <c r="T82" s="142">
        <v>0</v>
      </c>
      <c r="U82" s="142">
        <v>0</v>
      </c>
      <c r="V82" s="142">
        <v>0</v>
      </c>
      <c r="W82" s="142">
        <v>0</v>
      </c>
      <c r="X82" s="142">
        <v>0</v>
      </c>
      <c r="Y82" s="142">
        <v>0</v>
      </c>
      <c r="Z82" s="142">
        <v>0</v>
      </c>
      <c r="AA82" s="142">
        <v>0</v>
      </c>
      <c r="AB82" s="142">
        <v>0</v>
      </c>
      <c r="AC82" s="142">
        <v>0</v>
      </c>
      <c r="AD82" s="137">
        <v>209877</v>
      </c>
      <c r="AE82" s="137">
        <f t="shared" si="17"/>
        <v>209877</v>
      </c>
      <c r="AF82" s="142">
        <v>119864</v>
      </c>
      <c r="AG82" s="142">
        <v>131705</v>
      </c>
      <c r="AH82" s="142">
        <v>97899</v>
      </c>
      <c r="AI82" s="142">
        <v>129021</v>
      </c>
      <c r="AJ82" s="142">
        <f t="shared" ref="AJ82:AJ84" si="18">AI82</f>
        <v>129021</v>
      </c>
      <c r="AK82" s="142">
        <v>131601</v>
      </c>
      <c r="AL82" s="142">
        <v>128747</v>
      </c>
      <c r="AM82" s="142">
        <v>147537</v>
      </c>
      <c r="AN82" s="142">
        <v>134269</v>
      </c>
      <c r="AO82" s="142">
        <v>134269</v>
      </c>
      <c r="AP82" s="142">
        <v>105327</v>
      </c>
      <c r="AQ82" s="142">
        <v>143134</v>
      </c>
      <c r="AR82" s="142">
        <v>116301</v>
      </c>
      <c r="AS82" s="142">
        <v>93145</v>
      </c>
      <c r="AT82" s="142">
        <v>93145</v>
      </c>
      <c r="AU82" s="142">
        <v>93224</v>
      </c>
      <c r="AV82" s="142">
        <v>125853</v>
      </c>
      <c r="AW82" s="142">
        <v>120550</v>
      </c>
      <c r="AX82" s="142">
        <v>131513</v>
      </c>
      <c r="AY82" s="142">
        <v>131513</v>
      </c>
    </row>
    <row r="83" spans="2:51">
      <c r="B83" s="145" t="s">
        <v>270</v>
      </c>
      <c r="D83" s="184"/>
      <c r="E83" s="161" t="s">
        <v>170</v>
      </c>
      <c r="F83" s="142">
        <v>0</v>
      </c>
      <c r="G83" s="142">
        <v>0</v>
      </c>
      <c r="H83" s="142">
        <v>0</v>
      </c>
      <c r="I83" s="142">
        <v>0</v>
      </c>
      <c r="J83" s="142">
        <v>0</v>
      </c>
      <c r="K83" s="142">
        <v>0</v>
      </c>
      <c r="L83" s="142">
        <v>0</v>
      </c>
      <c r="M83" s="142">
        <v>0</v>
      </c>
      <c r="N83" s="142">
        <v>0</v>
      </c>
      <c r="O83" s="142">
        <v>0</v>
      </c>
      <c r="P83" s="142">
        <v>0</v>
      </c>
      <c r="Q83" s="142">
        <v>0</v>
      </c>
      <c r="R83" s="142">
        <v>0</v>
      </c>
      <c r="S83" s="142">
        <v>0</v>
      </c>
      <c r="T83" s="142">
        <v>0</v>
      </c>
      <c r="U83" s="142">
        <v>0</v>
      </c>
      <c r="V83" s="142">
        <v>0</v>
      </c>
      <c r="W83" s="142">
        <v>0</v>
      </c>
      <c r="X83" s="142">
        <v>0</v>
      </c>
      <c r="Y83" s="142">
        <v>0</v>
      </c>
      <c r="Z83" s="142">
        <v>0</v>
      </c>
      <c r="AA83" s="142">
        <v>0</v>
      </c>
      <c r="AB83" s="142">
        <v>0</v>
      </c>
      <c r="AC83" s="142">
        <v>0</v>
      </c>
      <c r="AD83" s="137">
        <v>93139</v>
      </c>
      <c r="AE83" s="137">
        <f t="shared" si="17"/>
        <v>93139</v>
      </c>
      <c r="AF83" s="142">
        <v>93232</v>
      </c>
      <c r="AG83" s="142">
        <v>89017</v>
      </c>
      <c r="AH83" s="142">
        <v>79783</v>
      </c>
      <c r="AI83" s="142">
        <v>86440</v>
      </c>
      <c r="AJ83" s="142">
        <f t="shared" si="18"/>
        <v>86440</v>
      </c>
      <c r="AK83" s="142">
        <v>86659</v>
      </c>
      <c r="AL83" s="142">
        <v>88172</v>
      </c>
      <c r="AM83" s="142">
        <v>80595</v>
      </c>
      <c r="AN83" s="142">
        <v>69231</v>
      </c>
      <c r="AO83" s="142">
        <v>69231</v>
      </c>
      <c r="AP83" s="142">
        <v>120088</v>
      </c>
      <c r="AQ83" s="142">
        <v>112762</v>
      </c>
      <c r="AR83" s="142">
        <v>440834</v>
      </c>
      <c r="AS83" s="142">
        <v>283717</v>
      </c>
      <c r="AT83" s="142">
        <v>283717</v>
      </c>
      <c r="AU83" s="142">
        <v>299080</v>
      </c>
      <c r="AV83" s="142">
        <v>120644</v>
      </c>
      <c r="AW83" s="142">
        <v>114725</v>
      </c>
      <c r="AX83" s="142">
        <v>145953</v>
      </c>
      <c r="AY83" s="142">
        <v>145953</v>
      </c>
    </row>
    <row r="84" spans="2:51">
      <c r="B84" s="153"/>
      <c r="C84" s="153"/>
      <c r="D84" s="153"/>
      <c r="E84" s="72" t="s">
        <v>170</v>
      </c>
      <c r="F84" s="143">
        <f>SUM(F71:F81)</f>
        <v>807663.07900000003</v>
      </c>
      <c r="G84" s="143">
        <f>SUM(G71:G81)</f>
        <v>709358.09300000011</v>
      </c>
      <c r="H84" s="143">
        <f>SUM(H71:H81)</f>
        <v>1005183.9850000001</v>
      </c>
      <c r="I84" s="143">
        <f>SUM(I71:I81)</f>
        <v>776910.66999999993</v>
      </c>
      <c r="J84" s="63">
        <f>SUM(J71:J83)</f>
        <v>776910.66999999993</v>
      </c>
      <c r="K84" s="143">
        <f t="shared" ref="K84:S84" si="19">SUM(K71:K81)</f>
        <v>795075.21299999976</v>
      </c>
      <c r="L84" s="143">
        <f t="shared" si="19"/>
        <v>748722.58900000004</v>
      </c>
      <c r="M84" s="143">
        <f t="shared" si="19"/>
        <v>913518.28099999996</v>
      </c>
      <c r="N84" s="143">
        <f t="shared" si="19"/>
        <v>1127507.4610000001</v>
      </c>
      <c r="O84" s="63">
        <f t="shared" si="19"/>
        <v>1127507.4610000001</v>
      </c>
      <c r="P84" s="143">
        <f t="shared" si="19"/>
        <v>1186255.4749999999</v>
      </c>
      <c r="Q84" s="143">
        <f t="shared" si="19"/>
        <v>1076189.7620000001</v>
      </c>
      <c r="R84" s="143">
        <f t="shared" si="19"/>
        <v>1745133.8740000001</v>
      </c>
      <c r="S84" s="68">
        <f t="shared" si="19"/>
        <v>2124028.62</v>
      </c>
      <c r="T84" s="63">
        <v>2124028</v>
      </c>
      <c r="U84" s="143">
        <f>SUM(U71:U81)</f>
        <v>1719805.236</v>
      </c>
      <c r="V84" s="143">
        <f>SUM(V71:V81)</f>
        <v>2270851.7849999997</v>
      </c>
      <c r="W84" s="143">
        <f>SUM(W71:W81)</f>
        <v>1926672.1610000001</v>
      </c>
      <c r="X84" s="143">
        <f>SUM(X71:X81)</f>
        <v>1803116.929</v>
      </c>
      <c r="Y84" s="63">
        <f>SUM(Y71:Y81)</f>
        <v>1803116.1939999999</v>
      </c>
      <c r="Z84" s="143">
        <v>1764535</v>
      </c>
      <c r="AA84" s="143">
        <f>SUM(AA71:AA81)</f>
        <v>1495758.6840000001</v>
      </c>
      <c r="AB84" s="143">
        <f>SUM(AB71:AB81)</f>
        <v>1409859</v>
      </c>
      <c r="AC84" s="167">
        <f>SUM(AC71:AC81)</f>
        <v>1438442</v>
      </c>
      <c r="AD84" s="143">
        <f>SUM(AD71:AD83)</f>
        <v>1438442</v>
      </c>
      <c r="AE84" s="168">
        <f t="shared" si="17"/>
        <v>1438442</v>
      </c>
      <c r="AF84" s="143">
        <f>SUM(AF71:AF83)</f>
        <v>1410703</v>
      </c>
      <c r="AG84" s="143">
        <v>1289542</v>
      </c>
      <c r="AH84" s="143">
        <f>SUM(AH71:AH83)</f>
        <v>1451665</v>
      </c>
      <c r="AI84" s="143">
        <f>SUM(AI71:AI83)</f>
        <v>1333375</v>
      </c>
      <c r="AJ84" s="168">
        <f t="shared" si="18"/>
        <v>1333375</v>
      </c>
      <c r="AK84" s="143">
        <f>SUM(AK71:AK83)</f>
        <v>1506190</v>
      </c>
      <c r="AL84" s="143">
        <f>SUM(AL71:AL83)</f>
        <v>1481605</v>
      </c>
      <c r="AM84" s="143">
        <f>SUM(AM71:AM83)</f>
        <v>1425745</v>
      </c>
      <c r="AN84" s="143">
        <v>1372284</v>
      </c>
      <c r="AO84" s="168">
        <v>1372284</v>
      </c>
      <c r="AP84" s="143">
        <v>1456096</v>
      </c>
      <c r="AQ84" s="143">
        <v>1725080</v>
      </c>
      <c r="AR84" s="143">
        <v>1926178</v>
      </c>
      <c r="AS84" s="143">
        <f>SUM(AS71:AS83)</f>
        <v>1603094</v>
      </c>
      <c r="AT84" s="63">
        <v>1603094</v>
      </c>
      <c r="AU84" s="63">
        <f>SUM(AU71:AU83)</f>
        <v>1774141</v>
      </c>
      <c r="AV84" s="63">
        <v>1463552</v>
      </c>
      <c r="AW84" s="63">
        <v>1605427</v>
      </c>
      <c r="AX84" s="63">
        <f>SUM(AX71:AX83)</f>
        <v>1534218</v>
      </c>
      <c r="AY84" s="63">
        <f>SUM(AY71:AY83)</f>
        <v>1534218</v>
      </c>
    </row>
    <row r="85" spans="2:51">
      <c r="F85" s="142"/>
      <c r="G85" s="142"/>
      <c r="H85" s="142"/>
      <c r="I85" s="142"/>
      <c r="J85" s="140"/>
      <c r="K85" s="142"/>
      <c r="L85" s="142"/>
      <c r="M85" s="142"/>
      <c r="N85" s="142"/>
      <c r="O85" s="140"/>
      <c r="P85" s="142"/>
      <c r="Q85" s="142"/>
      <c r="R85" s="142"/>
      <c r="S85" s="66"/>
      <c r="T85" s="140"/>
      <c r="U85" s="142"/>
      <c r="V85" s="142"/>
      <c r="W85" s="142"/>
      <c r="X85" s="142"/>
      <c r="Y85" s="140"/>
      <c r="Z85" s="142"/>
      <c r="AA85" s="142"/>
      <c r="AB85" s="142"/>
      <c r="AC85" s="142"/>
      <c r="AD85" s="137"/>
      <c r="AE85" s="141"/>
      <c r="AF85" s="141"/>
      <c r="AG85" s="141"/>
      <c r="AH85" s="141"/>
      <c r="AI85" s="141"/>
      <c r="AJ85" s="141"/>
      <c r="AK85" s="141"/>
      <c r="AL85" s="141"/>
      <c r="AO85" s="141"/>
      <c r="AT85" s="147"/>
      <c r="AX85" s="184"/>
      <c r="AY85" s="184"/>
    </row>
    <row r="86" spans="2:51" ht="26.25" customHeight="1">
      <c r="B86" s="427" t="s">
        <v>81</v>
      </c>
      <c r="C86" s="427"/>
      <c r="D86" s="427"/>
      <c r="E86" s="161" t="s">
        <v>170</v>
      </c>
      <c r="F86" s="142">
        <v>11594.753000000001</v>
      </c>
      <c r="G86" s="142">
        <v>498954.49200000003</v>
      </c>
      <c r="H86" s="142">
        <v>728850.22199999995</v>
      </c>
      <c r="I86" s="142">
        <v>512223.82299999997</v>
      </c>
      <c r="J86" s="142">
        <v>512223.82299999997</v>
      </c>
      <c r="K86" s="142">
        <v>566224.147</v>
      </c>
      <c r="L86" s="142">
        <v>554751.67599999998</v>
      </c>
      <c r="M86" s="142">
        <v>583833.64800000004</v>
      </c>
      <c r="N86" s="142">
        <v>563884.28099999996</v>
      </c>
      <c r="O86" s="142">
        <v>563884.28099999996</v>
      </c>
      <c r="P86" s="142">
        <v>549368.32299999997</v>
      </c>
      <c r="Q86" s="142">
        <v>524473.73800000001</v>
      </c>
      <c r="R86" s="142">
        <v>565979.02800000005</v>
      </c>
      <c r="S86" s="142">
        <v>1928.662</v>
      </c>
      <c r="T86" s="142">
        <v>1928.662</v>
      </c>
      <c r="U86" s="142">
        <v>542093.277</v>
      </c>
      <c r="V86" s="142">
        <v>1632.3109999999999</v>
      </c>
      <c r="W86" s="142">
        <v>45670.256000000001</v>
      </c>
      <c r="X86" s="142">
        <v>5038.616</v>
      </c>
      <c r="Y86" s="142">
        <v>5038.616</v>
      </c>
      <c r="Z86" s="142">
        <v>0</v>
      </c>
      <c r="AA86" s="142">
        <v>0</v>
      </c>
      <c r="AB86" s="142">
        <v>0</v>
      </c>
      <c r="AC86" s="142">
        <v>0</v>
      </c>
      <c r="AD86" s="142">
        <v>0</v>
      </c>
      <c r="AE86" s="142">
        <f t="shared" si="17"/>
        <v>0</v>
      </c>
      <c r="AF86" s="142">
        <v>0</v>
      </c>
      <c r="AG86" s="142">
        <v>0</v>
      </c>
      <c r="AH86" s="142">
        <v>0</v>
      </c>
      <c r="AI86" s="142">
        <v>0</v>
      </c>
      <c r="AJ86" s="142">
        <v>0</v>
      </c>
      <c r="AK86" s="142">
        <v>0</v>
      </c>
      <c r="AL86" s="142">
        <v>4330</v>
      </c>
      <c r="AM86" s="142">
        <v>0</v>
      </c>
      <c r="AN86" s="142">
        <v>0</v>
      </c>
      <c r="AO86" s="142">
        <v>0</v>
      </c>
      <c r="AP86" s="142">
        <v>0</v>
      </c>
      <c r="AQ86" s="142">
        <v>0</v>
      </c>
      <c r="AR86" s="142">
        <v>0</v>
      </c>
      <c r="AS86" s="142">
        <v>0</v>
      </c>
      <c r="AT86" s="142">
        <v>0</v>
      </c>
      <c r="AU86" s="142">
        <v>0</v>
      </c>
      <c r="AV86" s="142">
        <v>0</v>
      </c>
      <c r="AW86" s="189">
        <v>0</v>
      </c>
      <c r="AX86" s="142">
        <v>0</v>
      </c>
      <c r="AY86" s="142">
        <v>0</v>
      </c>
    </row>
    <row r="87" spans="2:51">
      <c r="B87" s="29" t="s">
        <v>82</v>
      </c>
      <c r="C87" s="153"/>
      <c r="D87" s="153"/>
      <c r="E87" s="72" t="s">
        <v>170</v>
      </c>
      <c r="F87" s="143">
        <f t="shared" ref="F87:S87" si="20">SUM(F68,F84,F86)</f>
        <v>4140774.2840000005</v>
      </c>
      <c r="G87" s="143">
        <f t="shared" si="20"/>
        <v>4140788.219000001</v>
      </c>
      <c r="H87" s="143">
        <f t="shared" si="20"/>
        <v>5774174.3700000001</v>
      </c>
      <c r="I87" s="143">
        <f t="shared" si="20"/>
        <v>4619479.8609999996</v>
      </c>
      <c r="J87" s="63">
        <f t="shared" si="20"/>
        <v>4619479.8609999996</v>
      </c>
      <c r="K87" s="143">
        <f t="shared" si="20"/>
        <v>4687942.1729999986</v>
      </c>
      <c r="L87" s="143">
        <f t="shared" si="20"/>
        <v>5580056.1249999991</v>
      </c>
      <c r="M87" s="143">
        <f t="shared" si="20"/>
        <v>5556008.5469999993</v>
      </c>
      <c r="N87" s="143">
        <f t="shared" si="20"/>
        <v>5604806.3550000004</v>
      </c>
      <c r="O87" s="63">
        <f t="shared" si="20"/>
        <v>5604806.3550000004</v>
      </c>
      <c r="P87" s="143">
        <f t="shared" si="20"/>
        <v>5373702.4819999989</v>
      </c>
      <c r="Q87" s="143">
        <f t="shared" si="20"/>
        <v>6205937.8670000006</v>
      </c>
      <c r="R87" s="143">
        <f t="shared" si="20"/>
        <v>6821468.6519999998</v>
      </c>
      <c r="S87" s="68">
        <f t="shared" si="20"/>
        <v>6766353.3430000003</v>
      </c>
      <c r="T87" s="63">
        <f>SUM(T68,T84,T86)+1</f>
        <v>6766353.2469999995</v>
      </c>
      <c r="U87" s="143">
        <f>SUM(U68,U84,U86)</f>
        <v>6594017.3889999995</v>
      </c>
      <c r="V87" s="143">
        <f>SUM(V68,V84,V86)</f>
        <v>7152821.1749999998</v>
      </c>
      <c r="W87" s="143">
        <f>SUM(W68,W84,W86)</f>
        <v>6855231.4690000005</v>
      </c>
      <c r="X87" s="143">
        <f>SUM(X68,X84,X86)</f>
        <v>6872211.2530000005</v>
      </c>
      <c r="Y87" s="63">
        <f>SUM(Y68,Y84,Y86)</f>
        <v>6872210.8100000005</v>
      </c>
      <c r="Z87" s="143">
        <v>6609018</v>
      </c>
      <c r="AA87" s="143">
        <f>AA84+AA68+AA86</f>
        <v>6209515.6840000004</v>
      </c>
      <c r="AB87" s="143">
        <f>AB84+AB68+AB86</f>
        <v>6008915</v>
      </c>
      <c r="AC87" s="167">
        <f>SUM(AC68,AC84,AC86)</f>
        <v>5885259</v>
      </c>
      <c r="AD87" s="167">
        <f>SUM(AD68,AD84,AD86)</f>
        <v>5885259</v>
      </c>
      <c r="AE87" s="168">
        <f t="shared" si="17"/>
        <v>5885259</v>
      </c>
      <c r="AF87" s="143">
        <f>AF84+AF68</f>
        <v>6480172</v>
      </c>
      <c r="AG87" s="143">
        <v>5750860</v>
      </c>
      <c r="AH87" s="143">
        <v>6159504</v>
      </c>
      <c r="AI87" s="167">
        <f>SUM(AI68,AI84,AI86)</f>
        <v>6016608</v>
      </c>
      <c r="AJ87" s="168">
        <f>AI87</f>
        <v>6016608</v>
      </c>
      <c r="AK87" s="143">
        <v>6174379</v>
      </c>
      <c r="AL87" s="143">
        <v>6161566</v>
      </c>
      <c r="AM87" s="143">
        <v>6056723</v>
      </c>
      <c r="AN87" s="143">
        <v>5493580</v>
      </c>
      <c r="AO87" s="168">
        <v>5493580</v>
      </c>
      <c r="AP87" s="143">
        <v>5922956</v>
      </c>
      <c r="AQ87" s="143">
        <v>6284129</v>
      </c>
      <c r="AR87" s="143">
        <v>7212427</v>
      </c>
      <c r="AS87" s="143">
        <f>AS84+AS68</f>
        <v>6777313</v>
      </c>
      <c r="AT87" s="63">
        <v>6777313</v>
      </c>
      <c r="AU87" s="63">
        <f>AU84+AU68</f>
        <v>6746516</v>
      </c>
      <c r="AV87" s="63">
        <v>6508537</v>
      </c>
      <c r="AW87" s="63">
        <v>6885757</v>
      </c>
      <c r="AX87" s="63">
        <v>6548315</v>
      </c>
      <c r="AY87" s="63">
        <v>6548315</v>
      </c>
    </row>
    <row r="88" spans="2:51">
      <c r="B88" s="29" t="s">
        <v>83</v>
      </c>
      <c r="C88" s="153"/>
      <c r="D88" s="153"/>
      <c r="E88" s="72" t="s">
        <v>170</v>
      </c>
      <c r="F88" s="143">
        <f t="shared" ref="F88:W88" si="21">SUM(F54,F87)</f>
        <v>8579827.9350000005</v>
      </c>
      <c r="G88" s="143">
        <f t="shared" si="21"/>
        <v>8748097.3610000014</v>
      </c>
      <c r="H88" s="143">
        <f t="shared" si="21"/>
        <v>11122820.243000001</v>
      </c>
      <c r="I88" s="143">
        <f t="shared" si="21"/>
        <v>10709657.658</v>
      </c>
      <c r="J88" s="63">
        <f t="shared" si="21"/>
        <v>10709657.658</v>
      </c>
      <c r="K88" s="143">
        <f t="shared" si="21"/>
        <v>10845121.187999997</v>
      </c>
      <c r="L88" s="143">
        <f t="shared" si="21"/>
        <v>11742326.267999999</v>
      </c>
      <c r="M88" s="143">
        <f t="shared" si="21"/>
        <v>11737571.711999999</v>
      </c>
      <c r="N88" s="143">
        <f t="shared" si="21"/>
        <v>11883077.27</v>
      </c>
      <c r="O88" s="63">
        <f t="shared" si="21"/>
        <v>11883077.27</v>
      </c>
      <c r="P88" s="143">
        <f t="shared" si="21"/>
        <v>11622116.668999998</v>
      </c>
      <c r="Q88" s="143">
        <f t="shared" si="21"/>
        <v>12590653.600000001</v>
      </c>
      <c r="R88" s="143">
        <f t="shared" si="21"/>
        <v>13492041.515999999</v>
      </c>
      <c r="S88" s="68">
        <f t="shared" si="21"/>
        <v>13549958.201000001</v>
      </c>
      <c r="T88" s="63">
        <f t="shared" si="21"/>
        <v>13549958.105</v>
      </c>
      <c r="U88" s="143">
        <f t="shared" si="21"/>
        <v>12688112.464000002</v>
      </c>
      <c r="V88" s="143">
        <f t="shared" si="21"/>
        <v>13599704.340999998</v>
      </c>
      <c r="W88" s="143">
        <f t="shared" si="21"/>
        <v>13793534.265000001</v>
      </c>
      <c r="X88" s="143">
        <v>14015281</v>
      </c>
      <c r="Y88" s="63">
        <v>14015280</v>
      </c>
      <c r="Z88" s="143">
        <v>14010343</v>
      </c>
      <c r="AA88" s="143">
        <f>AA87+AA54</f>
        <v>13880886.01</v>
      </c>
      <c r="AB88" s="143">
        <f>AB87+AB54</f>
        <v>13920546.876</v>
      </c>
      <c r="AC88" s="167">
        <f>SUM(AC54,AC87)</f>
        <v>14081915</v>
      </c>
      <c r="AD88" s="167">
        <f t="shared" ref="AD88" si="22">SUM(AD54,AD87)</f>
        <v>14081915</v>
      </c>
      <c r="AE88" s="168">
        <f t="shared" si="17"/>
        <v>14081915</v>
      </c>
      <c r="AF88" s="143">
        <f>AF87+AF54</f>
        <v>15376532</v>
      </c>
      <c r="AG88" s="143">
        <v>14068546</v>
      </c>
      <c r="AH88" s="143">
        <v>14865563</v>
      </c>
      <c r="AI88" s="167">
        <f>SUM(AI54,AI87)</f>
        <v>14653287</v>
      </c>
      <c r="AJ88" s="168">
        <f>AI88</f>
        <v>14653287</v>
      </c>
      <c r="AK88" s="143">
        <v>15136532</v>
      </c>
      <c r="AL88" s="143">
        <v>15461593</v>
      </c>
      <c r="AM88" s="143">
        <v>15631238</v>
      </c>
      <c r="AN88" s="143">
        <v>13652261</v>
      </c>
      <c r="AO88" s="168">
        <v>13652261</v>
      </c>
      <c r="AP88" s="143">
        <v>14735779</v>
      </c>
      <c r="AQ88" s="143">
        <v>15210388</v>
      </c>
      <c r="AR88" s="143">
        <v>17079319</v>
      </c>
      <c r="AS88" s="143">
        <f>AS87+AS54</f>
        <v>16650763</v>
      </c>
      <c r="AT88" s="63">
        <v>16650763</v>
      </c>
      <c r="AU88" s="63">
        <f>AU87+AU54</f>
        <v>16747032</v>
      </c>
      <c r="AV88" s="63">
        <v>16426522</v>
      </c>
      <c r="AW88" s="63">
        <v>17600464</v>
      </c>
      <c r="AX88" s="63">
        <v>16942712</v>
      </c>
      <c r="AY88" s="63">
        <v>16942712</v>
      </c>
    </row>
    <row r="89" spans="2:51">
      <c r="J89" s="60"/>
      <c r="K89" s="31"/>
      <c r="L89" s="31"/>
      <c r="M89" s="31"/>
      <c r="N89" s="31"/>
      <c r="O89" s="60"/>
      <c r="P89" s="31"/>
      <c r="Q89" s="31"/>
      <c r="R89" s="31"/>
      <c r="S89" s="31"/>
      <c r="T89" s="60"/>
      <c r="W89" s="145" t="s">
        <v>175</v>
      </c>
      <c r="AT89" s="304"/>
    </row>
  </sheetData>
  <mergeCells count="1">
    <mergeCell ref="B86:D86"/>
  </mergeCells>
  <pageMargins left="0.25" right="0.25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5"/>
  <sheetViews>
    <sheetView showGridLines="0" zoomScaleNormal="100" workbookViewId="0">
      <selection activeCell="D57" sqref="D57"/>
    </sheetView>
  </sheetViews>
  <sheetFormatPr defaultColWidth="8.7109375" defaultRowHeight="15" outlineLevelCol="1"/>
  <cols>
    <col min="1" max="1" width="3" style="4" customWidth="1"/>
    <col min="2" max="2" width="3.7109375" style="21" customWidth="1"/>
    <col min="3" max="3" width="47.28515625" style="4" customWidth="1"/>
    <col min="4" max="4" width="39.28515625" style="4" customWidth="1"/>
    <col min="5" max="5" width="16.7109375" style="16" customWidth="1"/>
    <col min="6" max="8" width="13.7109375" style="4" hidden="1" customWidth="1" outlineLevel="1"/>
    <col min="9" max="9" width="12.7109375" style="4" hidden="1" customWidth="1" outlineLevel="1"/>
    <col min="10" max="10" width="15.28515625" style="9" bestFit="1" customWidth="1" collapsed="1"/>
    <col min="11" max="13" width="13.7109375" style="4" hidden="1" customWidth="1" outlineLevel="1"/>
    <col min="14" max="14" width="12.7109375" style="4" hidden="1" customWidth="1" outlineLevel="1"/>
    <col min="15" max="15" width="15.28515625" style="9" bestFit="1" customWidth="1" collapsed="1"/>
    <col min="16" max="16" width="13.5703125" style="4" hidden="1" customWidth="1" outlineLevel="1"/>
    <col min="17" max="17" width="14.7109375" style="4" hidden="1" customWidth="1" outlineLevel="1"/>
    <col min="18" max="18" width="14.28515625" style="4" hidden="1" customWidth="1" outlineLevel="1"/>
    <col min="19" max="19" width="12.7109375" style="4" hidden="1" customWidth="1" outlineLevel="1"/>
    <col min="20" max="20" width="15.28515625" style="9" hidden="1" customWidth="1" outlineLevel="1"/>
    <col min="21" max="21" width="13" customWidth="1" collapsed="1"/>
    <col min="22" max="22" width="22.28515625" style="4" hidden="1" customWidth="1" outlineLevel="1"/>
    <col min="23" max="25" width="13.28515625" style="4" hidden="1" customWidth="1" outlineLevel="1"/>
    <col min="26" max="26" width="13.28515625" style="4" customWidth="1" collapsed="1"/>
    <col min="27" max="29" width="13.28515625" style="4" customWidth="1"/>
    <col min="30" max="30" width="5.28515625" style="4" customWidth="1"/>
    <col min="31" max="16384" width="8.7109375" style="4"/>
  </cols>
  <sheetData>
    <row r="1" spans="1:30" ht="12.75">
      <c r="A1" s="48"/>
      <c r="B1" s="14"/>
      <c r="C1" s="15"/>
      <c r="D1" s="15"/>
      <c r="E1" s="15"/>
      <c r="F1" s="51" t="s">
        <v>145</v>
      </c>
      <c r="G1" s="51" t="s">
        <v>146</v>
      </c>
      <c r="H1" s="51" t="s">
        <v>147</v>
      </c>
      <c r="I1" s="51" t="s">
        <v>148</v>
      </c>
      <c r="J1" s="52">
        <v>2015</v>
      </c>
      <c r="K1" s="51" t="s">
        <v>149</v>
      </c>
      <c r="L1" s="51" t="s">
        <v>150</v>
      </c>
      <c r="M1" s="51" t="s">
        <v>151</v>
      </c>
      <c r="N1" s="51" t="s">
        <v>152</v>
      </c>
      <c r="O1" s="52">
        <v>2016</v>
      </c>
      <c r="P1" s="51" t="s">
        <v>153</v>
      </c>
      <c r="Q1" s="51" t="s">
        <v>154</v>
      </c>
      <c r="R1" s="51" t="s">
        <v>155</v>
      </c>
      <c r="S1" s="51" t="s">
        <v>156</v>
      </c>
      <c r="T1" s="52">
        <v>2017</v>
      </c>
      <c r="U1" s="52">
        <v>2017</v>
      </c>
      <c r="V1" s="51" t="s">
        <v>174</v>
      </c>
      <c r="W1" s="51" t="s">
        <v>164</v>
      </c>
      <c r="X1" s="51" t="s">
        <v>165</v>
      </c>
      <c r="Y1" s="51" t="s">
        <v>168</v>
      </c>
      <c r="Z1" s="52">
        <v>2018</v>
      </c>
      <c r="AA1" s="51" t="s">
        <v>169</v>
      </c>
      <c r="AB1" s="51" t="s">
        <v>177</v>
      </c>
      <c r="AC1" s="51" t="s">
        <v>189</v>
      </c>
    </row>
    <row r="2" spans="1:30" ht="12.75">
      <c r="B2" s="4" t="s">
        <v>38</v>
      </c>
      <c r="E2" s="53" t="s">
        <v>178</v>
      </c>
      <c r="F2" s="49">
        <v>53.93634920634922</v>
      </c>
      <c r="G2" s="49">
        <v>61.875</v>
      </c>
      <c r="H2" s="49">
        <v>50.434999999999995</v>
      </c>
      <c r="I2" s="49">
        <v>43.764296875000021</v>
      </c>
      <c r="J2" s="55">
        <v>52.37003937007875</v>
      </c>
      <c r="K2" s="49">
        <v>33.939193548387088</v>
      </c>
      <c r="L2" s="49">
        <v>45.5886507936508</v>
      </c>
      <c r="M2" s="49">
        <v>45.858923076923098</v>
      </c>
      <c r="N2" s="49">
        <v>49.326984126984122</v>
      </c>
      <c r="O2" s="55">
        <v>43.734169960474318</v>
      </c>
      <c r="P2" s="49">
        <v>53.692187500000017</v>
      </c>
      <c r="Q2" s="49">
        <v>49.641393442622963</v>
      </c>
      <c r="R2" s="49">
        <v>52.077187499999994</v>
      </c>
      <c r="S2" s="49">
        <v>61.256825396825377</v>
      </c>
      <c r="T2" s="55">
        <v>54.192638888888901</v>
      </c>
      <c r="U2" s="55">
        <v>54.192638888888901</v>
      </c>
      <c r="V2" s="49">
        <v>66.819841269841262</v>
      </c>
      <c r="W2" s="49">
        <v>74.393306451612901</v>
      </c>
      <c r="X2" s="49">
        <v>75.162343750000005</v>
      </c>
      <c r="Y2" s="49">
        <v>68.87</v>
      </c>
      <c r="Z2" s="55">
        <v>71.31</v>
      </c>
      <c r="AA2" s="171">
        <v>63.13</v>
      </c>
      <c r="AB2" s="76">
        <v>68.861229508196715</v>
      </c>
      <c r="AC2" s="158">
        <v>67.915687830687858</v>
      </c>
    </row>
    <row r="3" spans="1:30" ht="12.75">
      <c r="B3" s="16" t="s">
        <v>166</v>
      </c>
      <c r="C3" s="16"/>
      <c r="D3" s="16"/>
      <c r="E3" s="53" t="s">
        <v>179</v>
      </c>
      <c r="F3" s="49">
        <v>184.57788888888882</v>
      </c>
      <c r="G3" s="49">
        <v>185.86153846153843</v>
      </c>
      <c r="H3" s="49">
        <v>216.91630434782604</v>
      </c>
      <c r="I3" s="49">
        <v>300.43565217391313</v>
      </c>
      <c r="J3" s="55">
        <v>222.25147945205487</v>
      </c>
      <c r="K3" s="49">
        <v>355.11813186813185</v>
      </c>
      <c r="L3" s="49">
        <v>335.57999999999993</v>
      </c>
      <c r="M3" s="49">
        <v>341.33826086956515</v>
      </c>
      <c r="N3" s="49">
        <v>335.07271739130442</v>
      </c>
      <c r="O3" s="55">
        <v>341.75775956284201</v>
      </c>
      <c r="P3" s="49">
        <v>322.5292222222223</v>
      </c>
      <c r="Q3" s="49">
        <v>315.00670329670334</v>
      </c>
      <c r="R3" s="49">
        <v>332.17956521739148</v>
      </c>
      <c r="S3" s="49">
        <v>334.4015217391306</v>
      </c>
      <c r="T3" s="55">
        <v>326.07863013698676</v>
      </c>
      <c r="U3" s="55">
        <v>326.07863013698676</v>
      </c>
      <c r="V3" s="49">
        <v>323.30644444444448</v>
      </c>
      <c r="W3" s="49">
        <v>329.62934065934064</v>
      </c>
      <c r="X3" s="49">
        <v>355.89945652173907</v>
      </c>
      <c r="Y3" s="49">
        <v>369.83</v>
      </c>
      <c r="Z3" s="55">
        <v>344.71</v>
      </c>
      <c r="AA3" s="158">
        <v>378.04</v>
      </c>
      <c r="AB3" s="172">
        <v>379.14</v>
      </c>
      <c r="AC3" s="172">
        <v>424.70391941391995</v>
      </c>
    </row>
    <row r="4" spans="1:30" ht="12.75">
      <c r="B4" s="17" t="s">
        <v>167</v>
      </c>
      <c r="C4" s="18"/>
      <c r="D4" s="18"/>
      <c r="E4" s="54" t="s">
        <v>179</v>
      </c>
      <c r="F4" s="50">
        <v>185.65</v>
      </c>
      <c r="G4" s="50">
        <v>186.2</v>
      </c>
      <c r="H4" s="50">
        <v>270.39999999999998</v>
      </c>
      <c r="I4" s="50">
        <v>339.47</v>
      </c>
      <c r="J4" s="56">
        <v>339.47</v>
      </c>
      <c r="K4" s="50">
        <v>343.06</v>
      </c>
      <c r="L4" s="50">
        <v>338.87</v>
      </c>
      <c r="M4" s="50">
        <v>334.93</v>
      </c>
      <c r="N4" s="50">
        <v>333.29</v>
      </c>
      <c r="O4" s="56">
        <v>333.29</v>
      </c>
      <c r="P4" s="50">
        <v>314.79000000000002</v>
      </c>
      <c r="Q4" s="50">
        <v>321.45999999999998</v>
      </c>
      <c r="R4" s="50">
        <v>341.19</v>
      </c>
      <c r="S4" s="50">
        <v>332.33</v>
      </c>
      <c r="T4" s="56">
        <v>332.33</v>
      </c>
      <c r="U4" s="56">
        <v>332.33</v>
      </c>
      <c r="V4" s="50">
        <v>318.31</v>
      </c>
      <c r="W4" s="50">
        <v>341.08</v>
      </c>
      <c r="X4" s="50">
        <v>363.07</v>
      </c>
      <c r="Y4" s="50">
        <v>384.2</v>
      </c>
      <c r="Z4" s="56">
        <v>384.2</v>
      </c>
      <c r="AA4" s="159">
        <v>380.04</v>
      </c>
      <c r="AB4" s="159">
        <v>380.53</v>
      </c>
      <c r="AC4" s="159">
        <v>425.7</v>
      </c>
    </row>
    <row r="7" spans="1:30" ht="18.75">
      <c r="B7" s="20" t="s">
        <v>8</v>
      </c>
    </row>
    <row r="9" spans="1:30">
      <c r="E9" s="36"/>
      <c r="I9" s="34"/>
      <c r="N9" s="34"/>
      <c r="S9" s="34"/>
      <c r="V9" s="34"/>
      <c r="W9" s="34"/>
      <c r="AA9" s="34"/>
      <c r="AB9" s="22"/>
    </row>
    <row r="10" spans="1:30" ht="12.75">
      <c r="B10" s="23"/>
      <c r="C10" s="15"/>
      <c r="D10" s="15"/>
      <c r="E10" s="15"/>
      <c r="F10" s="51" t="s">
        <v>145</v>
      </c>
      <c r="G10" s="51" t="s">
        <v>146</v>
      </c>
      <c r="H10" s="51" t="s">
        <v>147</v>
      </c>
      <c r="I10" s="51" t="s">
        <v>148</v>
      </c>
      <c r="J10" s="52">
        <v>2015</v>
      </c>
      <c r="K10" s="51" t="s">
        <v>149</v>
      </c>
      <c r="L10" s="51" t="s">
        <v>150</v>
      </c>
      <c r="M10" s="51" t="s">
        <v>151</v>
      </c>
      <c r="N10" s="51" t="s">
        <v>152</v>
      </c>
      <c r="O10" s="52">
        <v>2016</v>
      </c>
      <c r="P10" s="51" t="s">
        <v>153</v>
      </c>
      <c r="Q10" s="51" t="s">
        <v>154</v>
      </c>
      <c r="R10" s="51" t="s">
        <v>155</v>
      </c>
      <c r="S10" s="51" t="s">
        <v>156</v>
      </c>
      <c r="T10" s="52">
        <v>2017</v>
      </c>
      <c r="U10" s="52">
        <v>2017</v>
      </c>
      <c r="V10" s="51" t="s">
        <v>174</v>
      </c>
      <c r="W10" s="51" t="s">
        <v>164</v>
      </c>
      <c r="X10" s="51" t="s">
        <v>165</v>
      </c>
      <c r="Y10" s="51" t="s">
        <v>168</v>
      </c>
      <c r="Z10" s="52">
        <v>2018</v>
      </c>
      <c r="AA10" s="51" t="s">
        <v>169</v>
      </c>
      <c r="AB10" s="51" t="s">
        <v>177</v>
      </c>
      <c r="AC10" s="51" t="s">
        <v>189</v>
      </c>
    </row>
    <row r="11" spans="1:30" s="26" customFormat="1" ht="12.75">
      <c r="A11" s="4"/>
      <c r="B11" s="21" t="s">
        <v>85</v>
      </c>
      <c r="C11" s="4"/>
      <c r="D11" s="4"/>
      <c r="E11" s="5" t="s">
        <v>170</v>
      </c>
      <c r="F11" s="35">
        <v>227817279</v>
      </c>
      <c r="G11" s="35">
        <v>288088605</v>
      </c>
      <c r="H11" s="35">
        <v>286140137</v>
      </c>
      <c r="I11" s="35"/>
      <c r="J11" s="80">
        <v>1093805.922</v>
      </c>
      <c r="K11" s="36">
        <v>264646.04200000002</v>
      </c>
      <c r="L11" s="36">
        <v>430464.74400000001</v>
      </c>
      <c r="M11" s="36">
        <v>475948.15100000001</v>
      </c>
      <c r="N11" s="36">
        <v>0</v>
      </c>
      <c r="O11" s="80">
        <v>1857435.3559999999</v>
      </c>
      <c r="P11" s="87">
        <v>591899.88899999997</v>
      </c>
      <c r="Q11" s="87">
        <v>1006649.474</v>
      </c>
      <c r="R11" s="87">
        <v>571716.62100000004</v>
      </c>
      <c r="S11" s="87">
        <v>0</v>
      </c>
      <c r="T11" s="80">
        <v>2458835.09</v>
      </c>
      <c r="U11" s="84">
        <v>4793762.54</v>
      </c>
      <c r="V11" s="88">
        <v>1464351</v>
      </c>
      <c r="W11" s="88">
        <v>1891909.135</v>
      </c>
      <c r="X11" s="88">
        <v>1860262.8489999999</v>
      </c>
      <c r="Y11" s="87">
        <v>0</v>
      </c>
      <c r="Z11" s="84">
        <v>6988964.2960000001</v>
      </c>
      <c r="AA11" s="88">
        <v>1765271</v>
      </c>
      <c r="AB11" s="88">
        <v>1637309</v>
      </c>
      <c r="AC11" s="88">
        <v>1725371</v>
      </c>
      <c r="AD11" s="4"/>
    </row>
    <row r="12" spans="1:30" s="26" customFormat="1" ht="12.75">
      <c r="A12" s="4"/>
      <c r="B12" s="21" t="s">
        <v>86</v>
      </c>
      <c r="C12" s="4"/>
      <c r="D12" s="4"/>
      <c r="E12" s="5" t="s">
        <v>170</v>
      </c>
      <c r="F12" s="35">
        <v>-257325255</v>
      </c>
      <c r="G12" s="35">
        <v>-256455532</v>
      </c>
      <c r="H12" s="35">
        <v>-260018312</v>
      </c>
      <c r="I12" s="35"/>
      <c r="J12" s="80">
        <v>-1090380.226</v>
      </c>
      <c r="K12" s="36">
        <v>-300990.12400000001</v>
      </c>
      <c r="L12" s="36">
        <v>-331049.24300000002</v>
      </c>
      <c r="M12" s="36">
        <v>-390880.74400000001</v>
      </c>
      <c r="N12" s="36">
        <v>0</v>
      </c>
      <c r="O12" s="80">
        <v>-1561746.0190000001</v>
      </c>
      <c r="P12" s="87">
        <v>-509959.1</v>
      </c>
      <c r="Q12" s="87">
        <v>-746883.37199999997</v>
      </c>
      <c r="R12" s="87">
        <v>-633416.13399999996</v>
      </c>
      <c r="S12" s="87">
        <v>0</v>
      </c>
      <c r="T12" s="80">
        <v>-2379902.8709999998</v>
      </c>
      <c r="U12" s="84">
        <v>-3704457</v>
      </c>
      <c r="V12" s="88">
        <v>-1126404</v>
      </c>
      <c r="W12" s="88">
        <v>-1488119.8940000001</v>
      </c>
      <c r="X12" s="88">
        <v>-1363059.466</v>
      </c>
      <c r="Y12" s="87">
        <v>0</v>
      </c>
      <c r="Z12" s="84">
        <v>-5353492.4610000001</v>
      </c>
      <c r="AA12" s="88">
        <v>-1351183</v>
      </c>
      <c r="AB12" s="88">
        <v>-1160396</v>
      </c>
      <c r="AC12" s="88">
        <v>-1325745</v>
      </c>
    </row>
    <row r="13" spans="1:30" s="26" customFormat="1" ht="12.75">
      <c r="A13" s="4"/>
      <c r="B13" s="37" t="s">
        <v>87</v>
      </c>
      <c r="C13" s="28"/>
      <c r="D13" s="28"/>
      <c r="E13" s="77" t="s">
        <v>170</v>
      </c>
      <c r="F13" s="38">
        <f>SUM(F11:F12)</f>
        <v>-29507976</v>
      </c>
      <c r="G13" s="38">
        <f>SUM(G11:G12)</f>
        <v>31633073</v>
      </c>
      <c r="H13" s="38">
        <f>SUM(H11:H12)</f>
        <v>26121825</v>
      </c>
      <c r="I13" s="38">
        <f>SUM(I11:I12)</f>
        <v>0</v>
      </c>
      <c r="J13" s="81">
        <f t="shared" ref="J13:S13" si="0">SUM(J11:J12)</f>
        <v>3425.6959999999963</v>
      </c>
      <c r="K13" s="38">
        <f t="shared" si="0"/>
        <v>-36344.081999999995</v>
      </c>
      <c r="L13" s="38">
        <f t="shared" si="0"/>
        <v>99415.500999999989</v>
      </c>
      <c r="M13" s="38">
        <f t="shared" si="0"/>
        <v>85067.407000000007</v>
      </c>
      <c r="N13" s="38">
        <f t="shared" si="0"/>
        <v>0</v>
      </c>
      <c r="O13" s="81">
        <f t="shared" si="0"/>
        <v>295689.33699999982</v>
      </c>
      <c r="P13" s="89">
        <f>SUM(P11:P12)</f>
        <v>81940.78899999999</v>
      </c>
      <c r="Q13" s="90">
        <f t="shared" si="0"/>
        <v>259766.10200000007</v>
      </c>
      <c r="R13" s="89">
        <f t="shared" si="0"/>
        <v>-61699.512999999919</v>
      </c>
      <c r="S13" s="89">
        <f t="shared" si="0"/>
        <v>0</v>
      </c>
      <c r="T13" s="81">
        <f t="shared" ref="T13:AC13" si="1">SUM(T11:T12)</f>
        <v>78932.219000000041</v>
      </c>
      <c r="U13" s="81">
        <f t="shared" si="1"/>
        <v>1089305.54</v>
      </c>
      <c r="V13" s="89">
        <f t="shared" si="1"/>
        <v>337947</v>
      </c>
      <c r="W13" s="89">
        <f t="shared" si="1"/>
        <v>403789.24099999992</v>
      </c>
      <c r="X13" s="89">
        <f t="shared" si="1"/>
        <v>497203.38299999991</v>
      </c>
      <c r="Y13" s="89">
        <f t="shared" si="1"/>
        <v>0</v>
      </c>
      <c r="Z13" s="81">
        <f t="shared" si="1"/>
        <v>1635471.835</v>
      </c>
      <c r="AA13" s="89">
        <f t="shared" si="1"/>
        <v>414088</v>
      </c>
      <c r="AB13" s="89">
        <f t="shared" si="1"/>
        <v>476913</v>
      </c>
      <c r="AC13" s="89">
        <f t="shared" si="1"/>
        <v>399626</v>
      </c>
    </row>
    <row r="14" spans="1:30" s="26" customFormat="1" ht="12.75">
      <c r="A14" s="4"/>
      <c r="B14" s="39"/>
      <c r="C14" s="16"/>
      <c r="D14" s="16"/>
      <c r="E14" s="78"/>
      <c r="F14" s="40"/>
      <c r="G14" s="40"/>
      <c r="H14" s="40"/>
      <c r="I14" s="40"/>
      <c r="J14" s="82"/>
      <c r="K14" s="40"/>
      <c r="L14" s="40"/>
      <c r="M14" s="40"/>
      <c r="N14" s="40"/>
      <c r="O14" s="82"/>
      <c r="P14" s="91"/>
      <c r="Q14" s="92"/>
      <c r="R14" s="91"/>
      <c r="S14" s="91"/>
      <c r="T14" s="82"/>
      <c r="U14" s="82"/>
      <c r="V14" s="91"/>
      <c r="W14" s="91"/>
      <c r="X14" s="91"/>
      <c r="Y14" s="91"/>
      <c r="Z14" s="82"/>
      <c r="AA14" s="88"/>
      <c r="AB14" s="88"/>
      <c r="AC14" s="88"/>
    </row>
    <row r="15" spans="1:30" s="41" customFormat="1" ht="12.75">
      <c r="A15" s="16"/>
      <c r="B15" s="19" t="s">
        <v>88</v>
      </c>
      <c r="C15" s="16"/>
      <c r="D15" s="16"/>
      <c r="E15" s="78" t="s">
        <v>170</v>
      </c>
      <c r="F15" s="40">
        <v>-34049791</v>
      </c>
      <c r="G15" s="40">
        <v>-30859848</v>
      </c>
      <c r="H15" s="40">
        <v>-40978554</v>
      </c>
      <c r="I15" s="40"/>
      <c r="J15" s="80">
        <v>-211223.84299999999</v>
      </c>
      <c r="K15" s="36">
        <v>-27471.397000000001</v>
      </c>
      <c r="L15" s="36">
        <v>-37800.478999999999</v>
      </c>
      <c r="M15" s="36">
        <v>-11091.053</v>
      </c>
      <c r="N15" s="36">
        <v>0</v>
      </c>
      <c r="O15" s="80">
        <v>-117675.164</v>
      </c>
      <c r="P15" s="87">
        <v>-22904.337</v>
      </c>
      <c r="Q15" s="87">
        <v>-21598.901999999998</v>
      </c>
      <c r="R15" s="87">
        <v>-31148.142</v>
      </c>
      <c r="S15" s="87">
        <v>0</v>
      </c>
      <c r="T15" s="80">
        <v>-152011.31899999999</v>
      </c>
      <c r="U15" s="84">
        <v>-200433.90400000001</v>
      </c>
      <c r="V15" s="88">
        <v>-43344</v>
      </c>
      <c r="W15" s="88">
        <v>-65133.402999999998</v>
      </c>
      <c r="X15" s="88">
        <v>-67583.391000000003</v>
      </c>
      <c r="Y15" s="87">
        <v>0</v>
      </c>
      <c r="Z15" s="84">
        <v>-247127.56200000001</v>
      </c>
      <c r="AA15" s="88">
        <v>-40660</v>
      </c>
      <c r="AB15" s="88">
        <v>-70040</v>
      </c>
      <c r="AC15" s="88">
        <v>-46440</v>
      </c>
      <c r="AD15" s="26"/>
    </row>
    <row r="16" spans="1:30" s="26" customFormat="1" ht="12.75">
      <c r="A16" s="4"/>
      <c r="B16" s="21" t="s">
        <v>89</v>
      </c>
      <c r="C16" s="4"/>
      <c r="D16" s="4"/>
      <c r="E16" s="5" t="s">
        <v>170</v>
      </c>
      <c r="F16" s="35">
        <v>-55251852</v>
      </c>
      <c r="G16" s="35">
        <v>-37952373</v>
      </c>
      <c r="H16" s="35">
        <v>-39547705</v>
      </c>
      <c r="I16" s="35"/>
      <c r="J16" s="80">
        <v>-195320.579</v>
      </c>
      <c r="K16" s="36">
        <v>-47219.830999999998</v>
      </c>
      <c r="L16" s="36">
        <v>-47624.321000000004</v>
      </c>
      <c r="M16" s="36">
        <v>-51119.523000000001</v>
      </c>
      <c r="N16" s="36">
        <v>0</v>
      </c>
      <c r="O16" s="80">
        <v>-198473.08300000001</v>
      </c>
      <c r="P16" s="87">
        <v>-67333.645999999993</v>
      </c>
      <c r="Q16" s="87">
        <v>-83716.047999999995</v>
      </c>
      <c r="R16" s="87">
        <v>-68649.606</v>
      </c>
      <c r="S16" s="87">
        <v>0</v>
      </c>
      <c r="T16" s="80">
        <v>-288527.27</v>
      </c>
      <c r="U16" s="84">
        <v>-440568</v>
      </c>
      <c r="V16" s="88">
        <v>-148083</v>
      </c>
      <c r="W16" s="88">
        <v>-155841.70800000001</v>
      </c>
      <c r="X16" s="88">
        <v>-177757.31</v>
      </c>
      <c r="Y16" s="87">
        <v>0</v>
      </c>
      <c r="Z16" s="84">
        <v>-659447.12800000003</v>
      </c>
      <c r="AA16" s="88">
        <v>-186973</v>
      </c>
      <c r="AB16" s="88">
        <v>-171150</v>
      </c>
      <c r="AC16" s="88">
        <v>-166625</v>
      </c>
      <c r="AD16" s="41"/>
    </row>
    <row r="17" spans="1:30" s="26" customFormat="1" ht="27" customHeight="1">
      <c r="A17" s="4"/>
      <c r="B17" s="428" t="s">
        <v>196</v>
      </c>
      <c r="C17" s="428"/>
      <c r="D17" s="428"/>
      <c r="E17" s="5" t="s">
        <v>170</v>
      </c>
      <c r="F17" s="35">
        <v>-237682</v>
      </c>
      <c r="G17" s="35">
        <v>-128048</v>
      </c>
      <c r="H17" s="35">
        <v>-53022</v>
      </c>
      <c r="I17" s="35"/>
      <c r="J17" s="181">
        <v>-67125.847999999998</v>
      </c>
      <c r="K17" s="182">
        <v>-1371.665</v>
      </c>
      <c r="L17" s="182">
        <v>-540.48800000000006</v>
      </c>
      <c r="M17" s="182">
        <v>-4275.2269999999999</v>
      </c>
      <c r="N17" s="182">
        <v>0</v>
      </c>
      <c r="O17" s="181">
        <v>-3282.6790000000001</v>
      </c>
      <c r="P17" s="183">
        <v>-141.767</v>
      </c>
      <c r="Q17" s="183">
        <v>-2829.81</v>
      </c>
      <c r="R17" s="183">
        <v>-1891.5809999999999</v>
      </c>
      <c r="S17" s="183">
        <v>0</v>
      </c>
      <c r="T17" s="181">
        <v>-25641.552</v>
      </c>
      <c r="U17" s="181">
        <v>-24659.554</v>
      </c>
      <c r="V17" s="183">
        <v>-934</v>
      </c>
      <c r="W17" s="183">
        <v>-39312.851000000002</v>
      </c>
      <c r="X17" s="183">
        <v>-1860.3050000000001</v>
      </c>
      <c r="Y17" s="183">
        <v>0</v>
      </c>
      <c r="Z17" s="181">
        <v>-165522.25899999999</v>
      </c>
      <c r="AA17" s="183">
        <v>-368</v>
      </c>
      <c r="AB17" s="183">
        <v>-24872</v>
      </c>
      <c r="AC17" s="183">
        <v>-124570</v>
      </c>
    </row>
    <row r="18" spans="1:30" s="26" customFormat="1" ht="12.75">
      <c r="A18" s="4"/>
      <c r="B18" s="21" t="s">
        <v>90</v>
      </c>
      <c r="C18" s="4"/>
      <c r="D18" s="4"/>
      <c r="E18" s="5" t="s">
        <v>170</v>
      </c>
      <c r="F18" s="35">
        <v>0</v>
      </c>
      <c r="G18" s="35">
        <v>0</v>
      </c>
      <c r="H18" s="35">
        <v>0</v>
      </c>
      <c r="I18" s="35"/>
      <c r="J18" s="80">
        <v>-11922.191999999999</v>
      </c>
      <c r="K18" s="36">
        <v>0</v>
      </c>
      <c r="L18" s="36">
        <v>0</v>
      </c>
      <c r="M18" s="36">
        <v>0</v>
      </c>
      <c r="N18" s="36">
        <v>0</v>
      </c>
      <c r="O18" s="80">
        <v>0</v>
      </c>
      <c r="P18" s="87">
        <v>0</v>
      </c>
      <c r="Q18" s="87">
        <v>0</v>
      </c>
      <c r="R18" s="87">
        <v>0</v>
      </c>
      <c r="S18" s="87">
        <v>0</v>
      </c>
      <c r="T18" s="80">
        <v>0</v>
      </c>
      <c r="U18" s="84">
        <v>0</v>
      </c>
      <c r="V18" s="88">
        <v>0</v>
      </c>
      <c r="W18" s="88">
        <v>0</v>
      </c>
      <c r="X18" s="88">
        <v>0</v>
      </c>
      <c r="Y18" s="87">
        <v>0</v>
      </c>
      <c r="Z18" s="84">
        <v>0</v>
      </c>
      <c r="AA18" s="88">
        <v>0</v>
      </c>
      <c r="AB18" s="88">
        <v>0</v>
      </c>
      <c r="AC18" s="88">
        <v>0</v>
      </c>
    </row>
    <row r="19" spans="1:30" s="26" customFormat="1" ht="12.6" customHeight="1">
      <c r="A19" s="4"/>
      <c r="B19" s="429" t="s">
        <v>91</v>
      </c>
      <c r="C19" s="429"/>
      <c r="D19" s="429"/>
      <c r="E19" s="177" t="s">
        <v>170</v>
      </c>
      <c r="F19" s="35">
        <v>-308682</v>
      </c>
      <c r="G19" s="35">
        <v>-2411376</v>
      </c>
      <c r="H19" s="35">
        <v>-1047706</v>
      </c>
      <c r="I19" s="35"/>
      <c r="J19" s="178">
        <v>-3580.0920000000001</v>
      </c>
      <c r="K19" s="179">
        <v>-399.58699999999999</v>
      </c>
      <c r="L19" s="179">
        <v>-4966.6859999999997</v>
      </c>
      <c r="M19" s="179">
        <v>38.963000000000001</v>
      </c>
      <c r="N19" s="179">
        <v>0</v>
      </c>
      <c r="O19" s="178">
        <v>-5620.8310000000001</v>
      </c>
      <c r="P19" s="180">
        <v>-343.48500000000001</v>
      </c>
      <c r="Q19" s="180">
        <v>-677.03700000000003</v>
      </c>
      <c r="R19" s="180">
        <v>-486.83699999999999</v>
      </c>
      <c r="S19" s="180">
        <v>0</v>
      </c>
      <c r="T19" s="178">
        <v>-3814.8670000000002</v>
      </c>
      <c r="U19" s="178">
        <v>-3815</v>
      </c>
      <c r="V19" s="180">
        <v>-2698</v>
      </c>
      <c r="W19" s="180">
        <v>1234.556</v>
      </c>
      <c r="X19" s="180">
        <v>-625.67899999999997</v>
      </c>
      <c r="Y19" s="180">
        <v>0</v>
      </c>
      <c r="Z19" s="178">
        <v>-3516.8939999999998</v>
      </c>
      <c r="AA19" s="180">
        <v>-266</v>
      </c>
      <c r="AB19" s="180">
        <v>-370</v>
      </c>
      <c r="AC19" s="180">
        <v>-5357</v>
      </c>
    </row>
    <row r="20" spans="1:30" s="26" customFormat="1" ht="12.75">
      <c r="A20" s="4"/>
      <c r="B20" s="21" t="s">
        <v>92</v>
      </c>
      <c r="C20" s="4"/>
      <c r="D20" s="4"/>
      <c r="E20" s="5" t="s">
        <v>170</v>
      </c>
      <c r="F20" s="35">
        <v>4097230</v>
      </c>
      <c r="G20" s="35">
        <v>1006184</v>
      </c>
      <c r="H20" s="35">
        <v>7643583</v>
      </c>
      <c r="I20" s="35"/>
      <c r="J20" s="80">
        <v>21692.072</v>
      </c>
      <c r="K20" s="36">
        <v>2843.835</v>
      </c>
      <c r="L20" s="36">
        <v>6394.933</v>
      </c>
      <c r="M20" s="36">
        <v>3414.4490000000001</v>
      </c>
      <c r="N20" s="36">
        <v>0</v>
      </c>
      <c r="O20" s="80">
        <v>19429.68</v>
      </c>
      <c r="P20" s="87">
        <v>3217.567</v>
      </c>
      <c r="Q20" s="87">
        <v>4738.4520000000002</v>
      </c>
      <c r="R20" s="87">
        <v>6970.12</v>
      </c>
      <c r="S20" s="87">
        <v>0</v>
      </c>
      <c r="T20" s="80">
        <v>20164.501</v>
      </c>
      <c r="U20" s="84">
        <v>20164.501</v>
      </c>
      <c r="V20" s="88">
        <v>10098</v>
      </c>
      <c r="W20" s="88">
        <v>75.27</v>
      </c>
      <c r="X20" s="88">
        <v>5298.366</v>
      </c>
      <c r="Y20" s="87">
        <v>0</v>
      </c>
      <c r="Z20" s="84">
        <v>23034.657999999999</v>
      </c>
      <c r="AA20" s="88">
        <v>4032</v>
      </c>
      <c r="AB20" s="88">
        <v>6111</v>
      </c>
      <c r="AC20" s="88">
        <v>6708</v>
      </c>
    </row>
    <row r="21" spans="1:30" s="26" customFormat="1" ht="12.75">
      <c r="A21" s="4"/>
      <c r="B21" s="21" t="s">
        <v>93</v>
      </c>
      <c r="C21" s="4"/>
      <c r="D21" s="4"/>
      <c r="E21" s="5" t="s">
        <v>170</v>
      </c>
      <c r="F21" s="35">
        <v>-2050374</v>
      </c>
      <c r="G21" s="35">
        <v>-3962767</v>
      </c>
      <c r="H21" s="35">
        <v>-6129996</v>
      </c>
      <c r="I21" s="35"/>
      <c r="J21" s="80">
        <v>-19529.597000000002</v>
      </c>
      <c r="K21" s="36">
        <v>-2514.6799999999998</v>
      </c>
      <c r="L21" s="36">
        <v>-5691.08</v>
      </c>
      <c r="M21" s="36">
        <v>-4976.683</v>
      </c>
      <c r="N21" s="36">
        <v>0</v>
      </c>
      <c r="O21" s="80">
        <v>-14821.566999999999</v>
      </c>
      <c r="P21" s="87">
        <v>-3562.7179999999998</v>
      </c>
      <c r="Q21" s="87">
        <v>-10550.991</v>
      </c>
      <c r="R21" s="87">
        <v>-2968.7269999999999</v>
      </c>
      <c r="S21" s="87">
        <v>0</v>
      </c>
      <c r="T21" s="80">
        <v>-30093.073</v>
      </c>
      <c r="U21" s="84">
        <v>-33595.411999999997</v>
      </c>
      <c r="V21" s="88">
        <v>-7179</v>
      </c>
      <c r="W21" s="88">
        <v>-1723</v>
      </c>
      <c r="X21" s="88">
        <v>-6439.3950000000004</v>
      </c>
      <c r="Y21" s="87">
        <v>0</v>
      </c>
      <c r="Z21" s="84">
        <v>-24143.678</v>
      </c>
      <c r="AA21" s="88">
        <v>-5062</v>
      </c>
      <c r="AB21" s="88">
        <v>-2116</v>
      </c>
      <c r="AC21" s="88">
        <v>-6302</v>
      </c>
    </row>
    <row r="22" spans="1:30" s="26" customFormat="1" ht="12.75">
      <c r="A22" s="4"/>
      <c r="B22" s="37" t="s">
        <v>94</v>
      </c>
      <c r="C22" s="28"/>
      <c r="D22" s="28"/>
      <c r="E22" s="77" t="s">
        <v>170</v>
      </c>
      <c r="F22" s="38">
        <f>SUM(F13:F21)</f>
        <v>-117309127</v>
      </c>
      <c r="G22" s="38">
        <f>SUM(G13:G21)</f>
        <v>-42675155</v>
      </c>
      <c r="H22" s="38">
        <f>SUM(H13:H21)</f>
        <v>-53991575</v>
      </c>
      <c r="I22" s="38">
        <f>SUM(I13:I21)</f>
        <v>0</v>
      </c>
      <c r="J22" s="81">
        <f t="shared" ref="J22:S22" si="2">SUM(J13:J21)</f>
        <v>-483584.38300000003</v>
      </c>
      <c r="K22" s="38">
        <f t="shared" si="2"/>
        <v>-112477.40699999998</v>
      </c>
      <c r="L22" s="38">
        <f t="shared" si="2"/>
        <v>9187.3799999999883</v>
      </c>
      <c r="M22" s="38">
        <f t="shared" si="2"/>
        <v>17058.333000000006</v>
      </c>
      <c r="N22" s="38">
        <f t="shared" si="2"/>
        <v>0</v>
      </c>
      <c r="O22" s="81">
        <f t="shared" si="2"/>
        <v>-24754.307000000179</v>
      </c>
      <c r="P22" s="89">
        <f t="shared" si="2"/>
        <v>-9127.5970000000034</v>
      </c>
      <c r="Q22" s="90">
        <f t="shared" si="2"/>
        <v>145131.76600000003</v>
      </c>
      <c r="R22" s="89">
        <f t="shared" si="2"/>
        <v>-159874.28599999993</v>
      </c>
      <c r="S22" s="89">
        <f t="shared" si="2"/>
        <v>0</v>
      </c>
      <c r="T22" s="81">
        <f t="shared" ref="T22:AC22" si="3">SUM(T13:T21)</f>
        <v>-400991.36100000003</v>
      </c>
      <c r="U22" s="81">
        <f t="shared" si="3"/>
        <v>406398.17100000003</v>
      </c>
      <c r="V22" s="89">
        <f t="shared" si="3"/>
        <v>145807</v>
      </c>
      <c r="W22" s="89">
        <f t="shared" si="3"/>
        <v>143088.10499999992</v>
      </c>
      <c r="X22" s="89">
        <f t="shared" si="3"/>
        <v>248235.66899999994</v>
      </c>
      <c r="Y22" s="89">
        <f t="shared" si="3"/>
        <v>0</v>
      </c>
      <c r="Z22" s="81">
        <f t="shared" si="3"/>
        <v>558748.97200000018</v>
      </c>
      <c r="AA22" s="89">
        <f t="shared" si="3"/>
        <v>184791</v>
      </c>
      <c r="AB22" s="89">
        <f t="shared" si="3"/>
        <v>214476</v>
      </c>
      <c r="AC22" s="89">
        <f t="shared" si="3"/>
        <v>57040</v>
      </c>
    </row>
    <row r="23" spans="1:30" s="26" customFormat="1" ht="12.75">
      <c r="A23" s="4"/>
      <c r="B23" s="39"/>
      <c r="C23" s="16"/>
      <c r="D23" s="16"/>
      <c r="E23" s="78"/>
      <c r="F23" s="40"/>
      <c r="G23" s="40"/>
      <c r="H23" s="40"/>
      <c r="I23" s="40"/>
      <c r="J23" s="82"/>
      <c r="K23" s="40"/>
      <c r="L23" s="40"/>
      <c r="M23" s="40"/>
      <c r="N23" s="40"/>
      <c r="O23" s="82"/>
      <c r="P23" s="91"/>
      <c r="Q23" s="92"/>
      <c r="R23" s="91"/>
      <c r="S23" s="91"/>
      <c r="T23" s="82"/>
      <c r="U23" s="82"/>
      <c r="V23" s="91"/>
      <c r="W23" s="91"/>
      <c r="X23" s="91"/>
      <c r="Y23" s="91"/>
      <c r="Z23" s="82"/>
      <c r="AA23" s="88"/>
      <c r="AB23" s="88"/>
      <c r="AC23" s="88"/>
    </row>
    <row r="24" spans="1:30" s="41" customFormat="1" ht="12.75">
      <c r="A24" s="16"/>
      <c r="B24" s="19" t="s">
        <v>193</v>
      </c>
      <c r="C24" s="16"/>
      <c r="D24" s="16"/>
      <c r="E24" s="78" t="s">
        <v>170</v>
      </c>
      <c r="F24" s="40">
        <v>15970794</v>
      </c>
      <c r="G24" s="40">
        <v>7525001</v>
      </c>
      <c r="H24" s="40">
        <v>268039357</v>
      </c>
      <c r="I24" s="40"/>
      <c r="J24" s="80">
        <v>469508.88900000002</v>
      </c>
      <c r="K24" s="36">
        <v>3019.9740000000002</v>
      </c>
      <c r="L24" s="36">
        <v>-5936.9459999999999</v>
      </c>
      <c r="M24" s="36">
        <v>-5068.3100000000004</v>
      </c>
      <c r="N24" s="36">
        <v>0</v>
      </c>
      <c r="O24" s="80">
        <v>-12894.441000000001</v>
      </c>
      <c r="P24" s="87">
        <v>-25638.226999999999</v>
      </c>
      <c r="Q24" s="87">
        <v>44591.396999999997</v>
      </c>
      <c r="R24" s="87">
        <v>64118.550999999999</v>
      </c>
      <c r="S24" s="87">
        <v>0</v>
      </c>
      <c r="T24" s="80">
        <v>67182.98</v>
      </c>
      <c r="U24" s="84">
        <v>67054.683000000005</v>
      </c>
      <c r="V24" s="88">
        <v>-21332</v>
      </c>
      <c r="W24" s="88">
        <v>22996.455000000002</v>
      </c>
      <c r="X24" s="88">
        <v>-22250.319</v>
      </c>
      <c r="Y24" s="87">
        <v>0</v>
      </c>
      <c r="Z24" s="84">
        <v>-38319.521000000001</v>
      </c>
      <c r="AA24" s="88">
        <v>3368</v>
      </c>
      <c r="AB24" s="88">
        <v>-1183</v>
      </c>
      <c r="AC24" s="88">
        <v>-3687</v>
      </c>
      <c r="AD24" s="26"/>
    </row>
    <row r="25" spans="1:30" s="26" customFormat="1" ht="12.75">
      <c r="A25" s="4"/>
      <c r="B25" s="21" t="s">
        <v>95</v>
      </c>
      <c r="C25" s="4"/>
      <c r="D25" s="4"/>
      <c r="E25" s="5" t="s">
        <v>170</v>
      </c>
      <c r="F25" s="35">
        <v>20551679</v>
      </c>
      <c r="G25" s="35">
        <v>14531100</v>
      </c>
      <c r="H25" s="35">
        <v>17357111</v>
      </c>
      <c r="I25" s="35"/>
      <c r="J25" s="80">
        <v>172979.47399999999</v>
      </c>
      <c r="K25" s="36">
        <v>23991.792000000001</v>
      </c>
      <c r="L25" s="36">
        <v>26741.796999999999</v>
      </c>
      <c r="M25" s="36">
        <v>92158.025999999998</v>
      </c>
      <c r="N25" s="36">
        <v>0</v>
      </c>
      <c r="O25" s="80">
        <v>167891.68799999999</v>
      </c>
      <c r="P25" s="87">
        <v>27307.576000000001</v>
      </c>
      <c r="Q25" s="87">
        <v>29533.808000000001</v>
      </c>
      <c r="R25" s="87">
        <v>33130.620000000003</v>
      </c>
      <c r="S25" s="87">
        <v>0</v>
      </c>
      <c r="T25" s="80">
        <v>121735.274</v>
      </c>
      <c r="U25" s="84">
        <v>122574</v>
      </c>
      <c r="V25" s="88">
        <v>30309</v>
      </c>
      <c r="W25" s="88">
        <v>81045.153000000006</v>
      </c>
      <c r="X25" s="88">
        <v>27970.330999999998</v>
      </c>
      <c r="Y25" s="87">
        <v>0</v>
      </c>
      <c r="Z25" s="84">
        <v>161026.89199999999</v>
      </c>
      <c r="AA25" s="88">
        <v>29606</v>
      </c>
      <c r="AB25" s="88">
        <v>32190</v>
      </c>
      <c r="AC25" s="88">
        <v>32178</v>
      </c>
      <c r="AD25" s="41"/>
    </row>
    <row r="26" spans="1:30" s="26" customFormat="1" ht="12.75">
      <c r="A26" s="4"/>
      <c r="B26" s="21" t="s">
        <v>96</v>
      </c>
      <c r="C26" s="4"/>
      <c r="D26" s="4"/>
      <c r="E26" s="5" t="s">
        <v>170</v>
      </c>
      <c r="F26" s="35">
        <v>-43955796</v>
      </c>
      <c r="G26" s="35">
        <v>-37460460</v>
      </c>
      <c r="H26" s="35">
        <v>-51113934</v>
      </c>
      <c r="I26" s="35"/>
      <c r="J26" s="80">
        <v>-198337.046</v>
      </c>
      <c r="K26" s="36">
        <v>-55917.120000000003</v>
      </c>
      <c r="L26" s="36">
        <v>-55535.493000000002</v>
      </c>
      <c r="M26" s="36">
        <v>-56321.928</v>
      </c>
      <c r="N26" s="36">
        <v>0</v>
      </c>
      <c r="O26" s="80">
        <v>-230383.35399999999</v>
      </c>
      <c r="P26" s="87">
        <v>-59678.146000000001</v>
      </c>
      <c r="Q26" s="87">
        <v>-81136.092999999993</v>
      </c>
      <c r="R26" s="87">
        <v>-73561.245999999999</v>
      </c>
      <c r="S26" s="87">
        <v>0</v>
      </c>
      <c r="T26" s="80">
        <v>-294897.46399999998</v>
      </c>
      <c r="U26" s="84">
        <v>-306356</v>
      </c>
      <c r="V26" s="88">
        <v>-80299</v>
      </c>
      <c r="W26" s="88">
        <v>-197226.22899999999</v>
      </c>
      <c r="X26" s="88">
        <v>-74539.042000000001</v>
      </c>
      <c r="Y26" s="87">
        <v>0</v>
      </c>
      <c r="Z26" s="84">
        <v>-427655.20500000002</v>
      </c>
      <c r="AA26" s="88">
        <v>-85393</v>
      </c>
      <c r="AB26" s="88">
        <v>-75454</v>
      </c>
      <c r="AC26" s="88">
        <v>-84891</v>
      </c>
    </row>
    <row r="27" spans="1:30" s="26" customFormat="1" ht="12.75">
      <c r="A27" s="4"/>
      <c r="B27" s="21" t="s">
        <v>97</v>
      </c>
      <c r="C27" s="4"/>
      <c r="D27" s="4"/>
      <c r="E27" s="5" t="s">
        <v>170</v>
      </c>
      <c r="F27" s="35">
        <v>0</v>
      </c>
      <c r="G27" s="35"/>
      <c r="H27" s="35">
        <v>0</v>
      </c>
      <c r="I27" s="35"/>
      <c r="J27" s="80">
        <v>-9342.1980000000003</v>
      </c>
      <c r="K27" s="36">
        <v>0</v>
      </c>
      <c r="L27" s="36">
        <v>0</v>
      </c>
      <c r="M27" s="36">
        <v>0</v>
      </c>
      <c r="N27" s="36">
        <v>0</v>
      </c>
      <c r="O27" s="80">
        <v>-5503.3789999999999</v>
      </c>
      <c r="P27" s="87">
        <v>14686.162</v>
      </c>
      <c r="Q27" s="87">
        <v>0</v>
      </c>
      <c r="R27" s="87">
        <v>0</v>
      </c>
      <c r="S27" s="87">
        <v>0</v>
      </c>
      <c r="T27" s="80">
        <v>14845.359</v>
      </c>
      <c r="U27" s="84">
        <v>14845.359</v>
      </c>
      <c r="V27" s="88">
        <v>0</v>
      </c>
      <c r="W27" s="88">
        <v>0</v>
      </c>
      <c r="X27" s="88">
        <v>0</v>
      </c>
      <c r="Y27" s="87">
        <v>0</v>
      </c>
      <c r="Z27" s="84">
        <v>0</v>
      </c>
      <c r="AA27" s="88">
        <v>0</v>
      </c>
      <c r="AB27" s="88">
        <v>0</v>
      </c>
      <c r="AC27" s="88">
        <v>0</v>
      </c>
    </row>
    <row r="28" spans="1:30" s="26" customFormat="1" ht="12.75">
      <c r="A28" s="4"/>
      <c r="B28" s="21" t="s">
        <v>98</v>
      </c>
      <c r="C28" s="4"/>
      <c r="D28" s="4"/>
      <c r="E28" s="5" t="s">
        <v>170</v>
      </c>
      <c r="F28" s="35">
        <v>0</v>
      </c>
      <c r="G28" s="35"/>
      <c r="H28" s="35">
        <v>0</v>
      </c>
      <c r="I28" s="35"/>
      <c r="J28" s="80">
        <v>-85.744</v>
      </c>
      <c r="K28" s="36">
        <v>0</v>
      </c>
      <c r="L28" s="36">
        <v>0</v>
      </c>
      <c r="M28" s="36">
        <v>0</v>
      </c>
      <c r="N28" s="36">
        <v>0</v>
      </c>
      <c r="O28" s="80">
        <v>-92.600999999999999</v>
      </c>
      <c r="P28" s="87">
        <v>0</v>
      </c>
      <c r="Q28" s="87">
        <v>0</v>
      </c>
      <c r="R28" s="87">
        <v>0</v>
      </c>
      <c r="S28" s="87">
        <v>0</v>
      </c>
      <c r="T28" s="80">
        <v>-67.593999999999994</v>
      </c>
      <c r="U28" s="84">
        <v>-67.593999999999994</v>
      </c>
      <c r="V28" s="88">
        <v>0</v>
      </c>
      <c r="W28" s="88">
        <v>0</v>
      </c>
      <c r="X28" s="88">
        <v>0</v>
      </c>
      <c r="Y28" s="87">
        <v>0</v>
      </c>
      <c r="Z28" s="84">
        <v>-168.37799999999999</v>
      </c>
      <c r="AA28" s="88">
        <v>0</v>
      </c>
      <c r="AB28" s="88">
        <v>0</v>
      </c>
      <c r="AC28" s="88">
        <v>0</v>
      </c>
    </row>
    <row r="29" spans="1:30" s="26" customFormat="1" ht="12.75">
      <c r="A29" s="4"/>
      <c r="B29" s="21" t="s">
        <v>99</v>
      </c>
      <c r="C29" s="4"/>
      <c r="D29" s="4"/>
      <c r="E29" s="5" t="s">
        <v>170</v>
      </c>
      <c r="F29" s="35">
        <v>0</v>
      </c>
      <c r="G29" s="35"/>
      <c r="H29" s="35">
        <v>-11025736</v>
      </c>
      <c r="I29" s="35"/>
      <c r="J29" s="80">
        <v>-10969.791999999999</v>
      </c>
      <c r="K29" s="36">
        <v>0</v>
      </c>
      <c r="L29" s="36">
        <v>0</v>
      </c>
      <c r="M29" s="36">
        <v>0</v>
      </c>
      <c r="N29" s="36">
        <v>0</v>
      </c>
      <c r="O29" s="80">
        <v>-1346.4469999999999</v>
      </c>
      <c r="P29" s="87">
        <v>0</v>
      </c>
      <c r="Q29" s="87">
        <v>0</v>
      </c>
      <c r="R29" s="87">
        <v>0</v>
      </c>
      <c r="S29" s="87">
        <v>0</v>
      </c>
      <c r="T29" s="80">
        <v>0</v>
      </c>
      <c r="U29" s="84">
        <v>0</v>
      </c>
      <c r="V29" s="88">
        <v>0</v>
      </c>
      <c r="W29" s="88">
        <v>0</v>
      </c>
      <c r="X29" s="88">
        <v>0</v>
      </c>
      <c r="Y29" s="87">
        <v>0</v>
      </c>
      <c r="Z29" s="84">
        <v>0</v>
      </c>
      <c r="AA29" s="88">
        <v>0</v>
      </c>
      <c r="AB29" s="88">
        <v>0</v>
      </c>
      <c r="AC29" s="88">
        <v>0</v>
      </c>
    </row>
    <row r="30" spans="1:30" s="26" customFormat="1" ht="12.75">
      <c r="A30" s="4"/>
      <c r="B30" s="21" t="s">
        <v>197</v>
      </c>
      <c r="C30" s="4"/>
      <c r="D30" s="4"/>
      <c r="E30" s="5" t="s">
        <v>170</v>
      </c>
      <c r="F30" s="35">
        <v>0</v>
      </c>
      <c r="G30" s="35">
        <v>-400819</v>
      </c>
      <c r="H30" s="35">
        <v>0</v>
      </c>
      <c r="I30" s="35"/>
      <c r="J30" s="80">
        <v>0</v>
      </c>
      <c r="K30" s="36">
        <v>0</v>
      </c>
      <c r="L30" s="36">
        <v>0</v>
      </c>
      <c r="M30" s="36">
        <v>0</v>
      </c>
      <c r="N30" s="36">
        <v>0</v>
      </c>
      <c r="O30" s="80">
        <v>0</v>
      </c>
      <c r="P30" s="87">
        <v>0</v>
      </c>
      <c r="Q30" s="87">
        <v>-3249.2919999999999</v>
      </c>
      <c r="R30" s="87">
        <v>0</v>
      </c>
      <c r="S30" s="87">
        <v>0</v>
      </c>
      <c r="T30" s="80">
        <v>0</v>
      </c>
      <c r="U30" s="84">
        <v>0</v>
      </c>
      <c r="V30" s="88">
        <v>0</v>
      </c>
      <c r="W30" s="88">
        <v>3249.3020000000001</v>
      </c>
      <c r="X30" s="88">
        <v>15109.6</v>
      </c>
      <c r="Y30" s="87">
        <v>0</v>
      </c>
      <c r="Z30" s="84">
        <v>18358.901999999998</v>
      </c>
      <c r="AA30" s="88">
        <v>17481</v>
      </c>
      <c r="AB30" s="88">
        <v>0</v>
      </c>
      <c r="AC30" s="88">
        <v>0</v>
      </c>
    </row>
    <row r="31" spans="1:30" s="26" customFormat="1" ht="12.75">
      <c r="A31" s="4"/>
      <c r="B31" s="21" t="s">
        <v>100</v>
      </c>
      <c r="C31" s="4"/>
      <c r="D31" s="4"/>
      <c r="E31" s="5" t="s">
        <v>170</v>
      </c>
      <c r="F31" s="35">
        <v>47883166</v>
      </c>
      <c r="G31" s="35">
        <v>58984065</v>
      </c>
      <c r="H31" s="35">
        <v>-10487652</v>
      </c>
      <c r="I31" s="35"/>
      <c r="J31" s="80">
        <v>112807.416</v>
      </c>
      <c r="K31" s="36">
        <v>50044.214999999997</v>
      </c>
      <c r="L31" s="36">
        <v>51915.601999999999</v>
      </c>
      <c r="M31" s="36">
        <v>17552.855</v>
      </c>
      <c r="N31" s="36">
        <v>0</v>
      </c>
      <c r="O31" s="80">
        <v>270190.99</v>
      </c>
      <c r="P31" s="87">
        <v>85915.206999999995</v>
      </c>
      <c r="Q31" s="87">
        <v>93545.358999999997</v>
      </c>
      <c r="R31" s="87">
        <v>105429.398</v>
      </c>
      <c r="S31" s="87">
        <v>0</v>
      </c>
      <c r="T31" s="80">
        <v>414565.23599999998</v>
      </c>
      <c r="U31" s="84">
        <v>414950</v>
      </c>
      <c r="V31" s="88">
        <v>164694</v>
      </c>
      <c r="W31" s="88">
        <v>172625</v>
      </c>
      <c r="X31" s="88">
        <v>195597.85200000001</v>
      </c>
      <c r="Y31" s="87">
        <v>0</v>
      </c>
      <c r="Z31" s="84">
        <v>697326.15700000001</v>
      </c>
      <c r="AA31" s="88">
        <v>219022</v>
      </c>
      <c r="AB31" s="88">
        <v>226228</v>
      </c>
      <c r="AC31" s="88">
        <v>193255</v>
      </c>
    </row>
    <row r="32" spans="1:30" s="26" customFormat="1" ht="12.75">
      <c r="A32" s="4"/>
      <c r="B32" s="37" t="s">
        <v>103</v>
      </c>
      <c r="C32" s="28"/>
      <c r="D32" s="28"/>
      <c r="E32" s="77" t="s">
        <v>170</v>
      </c>
      <c r="F32" s="38">
        <f t="shared" ref="F32:S32" si="4">SUM(F22:F31)</f>
        <v>-76859284</v>
      </c>
      <c r="G32" s="38">
        <f t="shared" si="4"/>
        <v>503732</v>
      </c>
      <c r="H32" s="38">
        <f t="shared" si="4"/>
        <v>158777571</v>
      </c>
      <c r="I32" s="38">
        <f t="shared" si="4"/>
        <v>0</v>
      </c>
      <c r="J32" s="81">
        <f t="shared" si="4"/>
        <v>52976.615999999973</v>
      </c>
      <c r="K32" s="38">
        <f t="shared" si="4"/>
        <v>-91338.545999999973</v>
      </c>
      <c r="L32" s="38">
        <f t="shared" si="4"/>
        <v>26372.339999999982</v>
      </c>
      <c r="M32" s="38">
        <f t="shared" si="4"/>
        <v>65378.975999999995</v>
      </c>
      <c r="N32" s="38">
        <f t="shared" si="4"/>
        <v>0</v>
      </c>
      <c r="O32" s="81">
        <f t="shared" si="4"/>
        <v>163108.1489999998</v>
      </c>
      <c r="P32" s="89">
        <f t="shared" si="4"/>
        <v>33464.974999999991</v>
      </c>
      <c r="Q32" s="90">
        <f t="shared" si="4"/>
        <v>228416.94500000004</v>
      </c>
      <c r="R32" s="89">
        <f t="shared" si="4"/>
        <v>-30756.962999999916</v>
      </c>
      <c r="S32" s="89">
        <f t="shared" si="4"/>
        <v>0</v>
      </c>
      <c r="T32" s="81">
        <f>SUM(T22:T31)</f>
        <v>-77627.570000000007</v>
      </c>
      <c r="U32" s="81">
        <f>SUM(U22:U31)</f>
        <v>719398.61900000006</v>
      </c>
      <c r="V32" s="89">
        <f>SUM(V22:V31)</f>
        <v>239179</v>
      </c>
      <c r="W32" s="89">
        <v>225777</v>
      </c>
      <c r="X32" s="89">
        <f t="shared" ref="X32:AC32" si="5">SUM(X22:X31)</f>
        <v>390124.09100000001</v>
      </c>
      <c r="Y32" s="89">
        <f t="shared" si="5"/>
        <v>0</v>
      </c>
      <c r="Z32" s="81">
        <f t="shared" si="5"/>
        <v>969317.81900000013</v>
      </c>
      <c r="AA32" s="89">
        <f t="shared" si="5"/>
        <v>368875</v>
      </c>
      <c r="AB32" s="89">
        <f t="shared" si="5"/>
        <v>396257</v>
      </c>
      <c r="AC32" s="89">
        <f t="shared" si="5"/>
        <v>193895</v>
      </c>
    </row>
    <row r="33" spans="1:30" s="26" customFormat="1" ht="12.75">
      <c r="A33" s="4"/>
      <c r="B33" s="39"/>
      <c r="C33" s="16"/>
      <c r="D33" s="16"/>
      <c r="E33" s="78"/>
      <c r="F33" s="40"/>
      <c r="G33" s="40"/>
      <c r="H33" s="40"/>
      <c r="I33" s="40"/>
      <c r="J33" s="82"/>
      <c r="K33" s="40"/>
      <c r="L33" s="40"/>
      <c r="M33" s="40"/>
      <c r="N33" s="40"/>
      <c r="O33" s="82"/>
      <c r="P33" s="91"/>
      <c r="Q33" s="92"/>
      <c r="R33" s="91"/>
      <c r="S33" s="91"/>
      <c r="T33" s="82"/>
      <c r="U33" s="82"/>
      <c r="V33" s="91"/>
      <c r="W33" s="91"/>
      <c r="X33" s="91"/>
      <c r="Y33" s="91"/>
      <c r="Z33" s="82"/>
      <c r="AA33" s="88"/>
      <c r="AB33" s="88"/>
      <c r="AC33" s="88"/>
    </row>
    <row r="34" spans="1:30" s="41" customFormat="1" ht="12.75">
      <c r="A34" s="16"/>
      <c r="B34" s="17" t="s">
        <v>101</v>
      </c>
      <c r="C34" s="42"/>
      <c r="D34" s="42"/>
      <c r="E34" s="79" t="s">
        <v>170</v>
      </c>
      <c r="F34" s="43">
        <v>-29895608</v>
      </c>
      <c r="G34" s="43">
        <v>-27037206</v>
      </c>
      <c r="H34" s="43">
        <v>-97298882</v>
      </c>
      <c r="I34" s="74"/>
      <c r="J34" s="83">
        <v>-231527.69</v>
      </c>
      <c r="K34" s="75">
        <v>-35906.332000000002</v>
      </c>
      <c r="L34" s="75">
        <v>-31316.467000000001</v>
      </c>
      <c r="M34" s="75">
        <v>-46394.521000000001</v>
      </c>
      <c r="N34" s="75">
        <v>0</v>
      </c>
      <c r="O34" s="83">
        <v>-163791.13699999999</v>
      </c>
      <c r="P34" s="93">
        <v>-32861.097000000002</v>
      </c>
      <c r="Q34" s="93">
        <v>-57461.752</v>
      </c>
      <c r="R34" s="93">
        <v>-52436.178999999996</v>
      </c>
      <c r="S34" s="93">
        <v>0</v>
      </c>
      <c r="T34" s="83">
        <v>-192029.80300000001</v>
      </c>
      <c r="U34" s="94">
        <v>-190285</v>
      </c>
      <c r="V34" s="95">
        <v>-41018</v>
      </c>
      <c r="W34" s="95">
        <v>-67792.769</v>
      </c>
      <c r="X34" s="95">
        <v>-95551.936000000002</v>
      </c>
      <c r="Y34" s="93">
        <v>0</v>
      </c>
      <c r="Z34" s="94">
        <v>-279259.65700000001</v>
      </c>
      <c r="AA34" s="95">
        <v>-59681</v>
      </c>
      <c r="AB34" s="91">
        <v>-83053</v>
      </c>
      <c r="AC34" s="91">
        <v>-21946</v>
      </c>
      <c r="AD34" s="26"/>
    </row>
    <row r="35" spans="1:30" s="26" customFormat="1" ht="12.75">
      <c r="A35" s="4"/>
      <c r="B35" s="44" t="s">
        <v>198</v>
      </c>
      <c r="C35" s="4"/>
      <c r="D35" s="4"/>
      <c r="E35" s="5" t="s">
        <v>170</v>
      </c>
      <c r="F35" s="35">
        <f>SUM(F32:F34)</f>
        <v>-106754892</v>
      </c>
      <c r="G35" s="35">
        <f>SUM(G32:G34)</f>
        <v>-26533474</v>
      </c>
      <c r="H35" s="35">
        <f>SUM(H32:H34)</f>
        <v>61478689</v>
      </c>
      <c r="I35" s="35">
        <f>SUM(I32:I34)</f>
        <v>0</v>
      </c>
      <c r="J35" s="84">
        <f t="shared" ref="J35:S35" si="6">SUM(J32:J34)</f>
        <v>-178551.07400000002</v>
      </c>
      <c r="K35" s="35">
        <f t="shared" si="6"/>
        <v>-127244.87799999997</v>
      </c>
      <c r="L35" s="35">
        <f t="shared" si="6"/>
        <v>-4944.1270000000186</v>
      </c>
      <c r="M35" s="35">
        <f t="shared" si="6"/>
        <v>18984.454999999994</v>
      </c>
      <c r="N35" s="35">
        <f t="shared" si="6"/>
        <v>0</v>
      </c>
      <c r="O35" s="84">
        <f t="shared" si="6"/>
        <v>-682.98800000018673</v>
      </c>
      <c r="P35" s="88">
        <f t="shared" si="6"/>
        <v>603.8779999999897</v>
      </c>
      <c r="Q35" s="96">
        <f t="shared" si="6"/>
        <v>170955.19300000003</v>
      </c>
      <c r="R35" s="88">
        <f t="shared" si="6"/>
        <v>-83193.141999999905</v>
      </c>
      <c r="S35" s="88">
        <f t="shared" si="6"/>
        <v>0</v>
      </c>
      <c r="T35" s="84">
        <f t="shared" ref="T35:AC35" si="7">SUM(T32:T34)</f>
        <v>-269657.37300000002</v>
      </c>
      <c r="U35" s="84">
        <f t="shared" si="7"/>
        <v>529113.61900000006</v>
      </c>
      <c r="V35" s="88">
        <f t="shared" si="7"/>
        <v>198161</v>
      </c>
      <c r="W35" s="88">
        <f t="shared" si="7"/>
        <v>157984.231</v>
      </c>
      <c r="X35" s="88">
        <f t="shared" si="7"/>
        <v>294572.15500000003</v>
      </c>
      <c r="Y35" s="88">
        <f t="shared" si="7"/>
        <v>0</v>
      </c>
      <c r="Z35" s="84">
        <f t="shared" si="7"/>
        <v>690058.16200000013</v>
      </c>
      <c r="AA35" s="88">
        <f t="shared" si="7"/>
        <v>309194</v>
      </c>
      <c r="AB35" s="97">
        <f t="shared" si="7"/>
        <v>313204</v>
      </c>
      <c r="AC35" s="97">
        <f t="shared" si="7"/>
        <v>171949</v>
      </c>
      <c r="AD35" s="41"/>
    </row>
    <row r="36" spans="1:30" s="26" customFormat="1" ht="12.75">
      <c r="A36" s="4"/>
      <c r="B36" s="44"/>
      <c r="C36" s="4"/>
      <c r="D36" s="4"/>
      <c r="E36" s="5"/>
      <c r="F36" s="35"/>
      <c r="G36" s="35"/>
      <c r="H36" s="35"/>
      <c r="I36" s="35"/>
      <c r="J36" s="84"/>
      <c r="K36" s="35"/>
      <c r="L36" s="35"/>
      <c r="M36" s="35"/>
      <c r="N36" s="35"/>
      <c r="O36" s="84"/>
      <c r="P36" s="88"/>
      <c r="Q36" s="96"/>
      <c r="R36" s="88"/>
      <c r="S36" s="88"/>
      <c r="T36" s="84"/>
      <c r="U36" s="84"/>
      <c r="V36" s="88"/>
      <c r="W36" s="88"/>
      <c r="X36" s="88"/>
      <c r="Y36" s="88"/>
      <c r="Z36" s="84"/>
      <c r="AA36" s="88"/>
      <c r="AB36" s="88"/>
      <c r="AC36" s="88"/>
    </row>
    <row r="37" spans="1:30" s="26" customFormat="1" ht="12.75">
      <c r="A37" s="4"/>
      <c r="B37" s="44" t="s">
        <v>102</v>
      </c>
      <c r="C37" s="4"/>
      <c r="D37" s="4"/>
      <c r="E37" s="5"/>
      <c r="F37" s="35"/>
      <c r="G37" s="35"/>
      <c r="H37" s="35"/>
      <c r="I37" s="35"/>
      <c r="J37" s="84"/>
      <c r="K37" s="35"/>
      <c r="L37" s="35"/>
      <c r="M37" s="35"/>
      <c r="N37" s="35"/>
      <c r="O37" s="84"/>
      <c r="P37" s="88"/>
      <c r="Q37" s="96"/>
      <c r="R37" s="88"/>
      <c r="S37" s="88"/>
      <c r="T37" s="84"/>
      <c r="U37" s="84"/>
      <c r="V37" s="88"/>
      <c r="W37" s="88"/>
      <c r="X37" s="88"/>
      <c r="Y37" s="88"/>
      <c r="Z37" s="84"/>
      <c r="AA37" s="88"/>
      <c r="AB37" s="88"/>
      <c r="AC37" s="88"/>
    </row>
    <row r="38" spans="1:30" s="26" customFormat="1" ht="12.75">
      <c r="A38" s="4"/>
      <c r="B38" s="21" t="s">
        <v>200</v>
      </c>
      <c r="C38" s="4"/>
      <c r="D38" s="4"/>
      <c r="E38" s="5" t="s">
        <v>170</v>
      </c>
      <c r="F38" s="35">
        <v>113835296</v>
      </c>
      <c r="G38" s="35">
        <v>95210752</v>
      </c>
      <c r="H38" s="35">
        <v>72704481</v>
      </c>
      <c r="I38" s="35"/>
      <c r="J38" s="80">
        <v>673234.09499999997</v>
      </c>
      <c r="K38" s="36">
        <v>158605.57800000001</v>
      </c>
      <c r="L38" s="36">
        <v>78062.888000000006</v>
      </c>
      <c r="M38" s="36">
        <v>93756.866999999998</v>
      </c>
      <c r="N38" s="36">
        <v>0</v>
      </c>
      <c r="O38" s="80">
        <v>360854.03100000002</v>
      </c>
      <c r="P38" s="87">
        <v>102358.682</v>
      </c>
      <c r="Q38" s="87">
        <v>-1383.174</v>
      </c>
      <c r="R38" s="87">
        <v>252829.818</v>
      </c>
      <c r="S38" s="87">
        <v>0</v>
      </c>
      <c r="T38" s="80">
        <v>789183.40399999998</v>
      </c>
      <c r="U38" s="84">
        <v>-3666</v>
      </c>
      <c r="V38" s="88">
        <v>6050</v>
      </c>
      <c r="W38" s="88">
        <v>-2488.17</v>
      </c>
      <c r="X38" s="88">
        <v>-6052.6850000000004</v>
      </c>
      <c r="Y38" s="87">
        <v>0</v>
      </c>
      <c r="Z38" s="84">
        <v>3452.7919999999999</v>
      </c>
      <c r="AA38" s="88">
        <v>6</v>
      </c>
      <c r="AB38" s="88">
        <v>0</v>
      </c>
      <c r="AC38" s="88">
        <v>0</v>
      </c>
    </row>
    <row r="39" spans="1:30" s="26" customFormat="1" ht="12.75">
      <c r="A39" s="4"/>
      <c r="B39" s="45" t="s">
        <v>199</v>
      </c>
      <c r="C39" s="27"/>
      <c r="D39" s="27"/>
      <c r="E39" s="58" t="s">
        <v>170</v>
      </c>
      <c r="F39" s="46">
        <f>SUM(F35:F38)</f>
        <v>7080404</v>
      </c>
      <c r="G39" s="46">
        <f>SUM(G35:G38)</f>
        <v>68677278</v>
      </c>
      <c r="H39" s="46">
        <f>SUM(H35:H38)</f>
        <v>134183170</v>
      </c>
      <c r="I39" s="46">
        <f>SUM(I35:I38)</f>
        <v>0</v>
      </c>
      <c r="J39" s="85">
        <f t="shared" ref="J39:S39" si="8">SUM(J35:J38)</f>
        <v>494683.02099999995</v>
      </c>
      <c r="K39" s="46">
        <f t="shared" si="8"/>
        <v>31360.700000000041</v>
      </c>
      <c r="L39" s="46">
        <f t="shared" si="8"/>
        <v>73118.760999999984</v>
      </c>
      <c r="M39" s="46">
        <f t="shared" si="8"/>
        <v>112741.32199999999</v>
      </c>
      <c r="N39" s="46">
        <f t="shared" si="8"/>
        <v>0</v>
      </c>
      <c r="O39" s="85">
        <f t="shared" si="8"/>
        <v>360171.04299999983</v>
      </c>
      <c r="P39" s="98">
        <f t="shared" si="8"/>
        <v>102962.56</v>
      </c>
      <c r="Q39" s="99">
        <f t="shared" si="8"/>
        <v>169572.01900000003</v>
      </c>
      <c r="R39" s="98">
        <f t="shared" si="8"/>
        <v>169636.67600000009</v>
      </c>
      <c r="S39" s="98">
        <f t="shared" si="8"/>
        <v>0</v>
      </c>
      <c r="T39" s="85">
        <f t="shared" ref="T39:AC39" si="9">SUM(T35:T38)</f>
        <v>519526.03099999996</v>
      </c>
      <c r="U39" s="85">
        <f t="shared" si="9"/>
        <v>525447.61900000006</v>
      </c>
      <c r="V39" s="98">
        <f t="shared" si="9"/>
        <v>204211</v>
      </c>
      <c r="W39" s="98">
        <f t="shared" si="9"/>
        <v>155496.06099999999</v>
      </c>
      <c r="X39" s="98">
        <f t="shared" si="9"/>
        <v>288519.47000000003</v>
      </c>
      <c r="Y39" s="98">
        <f t="shared" si="9"/>
        <v>0</v>
      </c>
      <c r="Z39" s="85">
        <f t="shared" si="9"/>
        <v>693510.95400000014</v>
      </c>
      <c r="AA39" s="98">
        <f t="shared" si="9"/>
        <v>309200</v>
      </c>
      <c r="AB39" s="98">
        <f t="shared" si="9"/>
        <v>313204</v>
      </c>
      <c r="AC39" s="98">
        <f t="shared" si="9"/>
        <v>171949</v>
      </c>
    </row>
    <row r="40" spans="1:30">
      <c r="J40" s="86"/>
      <c r="R40" s="26"/>
      <c r="AC40" s="26"/>
    </row>
    <row r="41" spans="1:30">
      <c r="J41" s="86"/>
      <c r="R41" s="61"/>
    </row>
    <row r="42" spans="1:30">
      <c r="J42" s="86"/>
    </row>
    <row r="43" spans="1:30" ht="15" customHeight="1">
      <c r="B43" s="430" t="s">
        <v>217</v>
      </c>
      <c r="C43" s="430"/>
      <c r="D43" s="430"/>
      <c r="E43" s="430"/>
      <c r="F43" s="430"/>
      <c r="G43" s="430"/>
      <c r="H43" s="430"/>
      <c r="I43" s="430"/>
      <c r="J43" s="430"/>
      <c r="K43" s="430"/>
      <c r="L43" s="430"/>
      <c r="M43" s="430"/>
      <c r="N43" s="430"/>
      <c r="O43" s="430"/>
      <c r="P43" s="430"/>
      <c r="Q43" s="430"/>
      <c r="R43" s="430"/>
      <c r="S43" s="430"/>
      <c r="T43" s="430"/>
      <c r="U43" s="430"/>
      <c r="V43" s="430"/>
      <c r="W43" s="430"/>
      <c r="X43" s="430"/>
      <c r="Y43" s="430"/>
      <c r="Z43" s="430"/>
      <c r="AA43" s="430"/>
      <c r="AB43" s="430"/>
      <c r="AC43" s="430"/>
    </row>
    <row r="44" spans="1:30" ht="15" customHeight="1">
      <c r="B44" s="430"/>
      <c r="C44" s="430"/>
      <c r="D44" s="430"/>
      <c r="E44" s="430"/>
      <c r="F44" s="430"/>
      <c r="G44" s="430"/>
      <c r="H44" s="430"/>
      <c r="I44" s="430"/>
      <c r="J44" s="430"/>
      <c r="K44" s="430"/>
      <c r="L44" s="430"/>
      <c r="M44" s="430"/>
      <c r="N44" s="430"/>
      <c r="O44" s="430"/>
      <c r="P44" s="430"/>
      <c r="Q44" s="430"/>
      <c r="R44" s="430"/>
      <c r="S44" s="430"/>
      <c r="T44" s="430"/>
      <c r="U44" s="430"/>
      <c r="V44" s="430"/>
      <c r="W44" s="430"/>
      <c r="X44" s="430"/>
      <c r="Y44" s="430"/>
      <c r="Z44" s="430"/>
      <c r="AA44" s="430"/>
      <c r="AB44" s="430"/>
      <c r="AC44" s="430"/>
    </row>
    <row r="45" spans="1:30" ht="15" customHeight="1">
      <c r="B45" s="430"/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0"/>
      <c r="N45" s="430"/>
      <c r="O45" s="430"/>
      <c r="P45" s="430"/>
      <c r="Q45" s="430"/>
      <c r="R45" s="430"/>
      <c r="S45" s="430"/>
      <c r="T45" s="430"/>
      <c r="U45" s="430"/>
      <c r="V45" s="430"/>
      <c r="W45" s="430"/>
      <c r="X45" s="430"/>
      <c r="Y45" s="430"/>
      <c r="Z45" s="430"/>
      <c r="AA45" s="430"/>
      <c r="AB45" s="430"/>
      <c r="AC45" s="430"/>
    </row>
  </sheetData>
  <mergeCells count="3">
    <mergeCell ref="B17:D17"/>
    <mergeCell ref="B19:D19"/>
    <mergeCell ref="B43:AC45"/>
  </mergeCells>
  <pageMargins left="0.25" right="0.25" top="0.75" bottom="0.75" header="0.3" footer="0.3"/>
  <pageSetup paperSize="9" scale="80" orientation="landscape" r:id="rId1"/>
  <ignoredErrors>
    <ignoredError sqref="O13 J13 N35:N37 N32:N33 N22:N23 N13:N14 N39 S13:S14 S22:S23 S32:S33 S35:S37" formulaRange="1"/>
    <ignoredError sqref="G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55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.7109375" defaultRowHeight="15" outlineLevelCol="1"/>
  <cols>
    <col min="1" max="1" width="3" style="145" customWidth="1"/>
    <col min="2" max="2" width="3.7109375" style="151" customWidth="1"/>
    <col min="3" max="3" width="18.85546875" style="145" customWidth="1"/>
    <col min="4" max="4" width="21" style="145" customWidth="1"/>
    <col min="5" max="5" width="16.7109375" style="148" customWidth="1"/>
    <col min="6" max="6" width="13" style="144" customWidth="1"/>
    <col min="7" max="7" width="13" style="145" customWidth="1"/>
    <col min="8" max="10" width="13" style="145" hidden="1" customWidth="1" outlineLevel="1"/>
    <col min="11" max="11" width="14.140625" style="145" customWidth="1" collapsed="1"/>
    <col min="12" max="15" width="13" style="145" hidden="1" customWidth="1" outlineLevel="1"/>
    <col min="16" max="16" width="13" style="145" customWidth="1" collapsed="1"/>
    <col min="17" max="17" width="11" style="145" hidden="1" customWidth="1" outlineLevel="1"/>
    <col min="18" max="19" width="10.7109375" style="145" hidden="1" customWidth="1" outlineLevel="1"/>
    <col min="20" max="20" width="11.85546875" style="145" hidden="1" customWidth="1" outlineLevel="1"/>
    <col min="21" max="21" width="10.7109375" style="145" customWidth="1" collapsed="1"/>
    <col min="22" max="23" width="11.85546875" style="145" hidden="1" customWidth="1" outlineLevel="1"/>
    <col min="24" max="24" width="11.7109375" style="145" hidden="1" customWidth="1" outlineLevel="1"/>
    <col min="25" max="25" width="10.140625" style="145" hidden="1" customWidth="1" outlineLevel="1"/>
    <col min="26" max="26" width="10.7109375" style="147" customWidth="1" collapsed="1"/>
    <col min="27" max="27" width="11.5703125" style="145" customWidth="1" outlineLevel="1"/>
    <col min="28" max="28" width="11.85546875" style="145" customWidth="1" outlineLevel="1"/>
    <col min="29" max="29" width="11" style="145" customWidth="1" outlineLevel="1"/>
    <col min="30" max="30" width="11.140625" style="145" customWidth="1" outlineLevel="1"/>
    <col min="31" max="31" width="13.5703125" style="145" customWidth="1"/>
    <col min="32" max="16384" width="8.7109375" style="145"/>
  </cols>
  <sheetData>
    <row r="1" spans="1:31" ht="12.75">
      <c r="A1" s="157"/>
      <c r="B1" s="14"/>
      <c r="C1" s="15"/>
      <c r="D1" s="15"/>
      <c r="E1" s="15"/>
      <c r="F1" s="52">
        <v>2017</v>
      </c>
      <c r="G1" s="52">
        <v>2018</v>
      </c>
      <c r="H1" s="160" t="s">
        <v>169</v>
      </c>
      <c r="I1" s="160" t="s">
        <v>177</v>
      </c>
      <c r="J1" s="52">
        <v>2019</v>
      </c>
      <c r="K1" s="52">
        <v>2019</v>
      </c>
      <c r="L1" s="160" t="s">
        <v>262</v>
      </c>
      <c r="M1" s="160" t="s">
        <v>287</v>
      </c>
      <c r="N1" s="160" t="s">
        <v>293</v>
      </c>
      <c r="O1" s="160" t="s">
        <v>301</v>
      </c>
      <c r="P1" s="52">
        <v>2020</v>
      </c>
      <c r="Q1" s="160" t="s">
        <v>312</v>
      </c>
      <c r="R1" s="160" t="s">
        <v>315</v>
      </c>
      <c r="S1" s="160" t="s">
        <v>321</v>
      </c>
      <c r="T1" s="160" t="s">
        <v>324</v>
      </c>
      <c r="U1" s="52">
        <v>2021</v>
      </c>
      <c r="V1" s="160" t="s">
        <v>327</v>
      </c>
      <c r="W1" s="160" t="s">
        <v>331</v>
      </c>
      <c r="X1" s="160" t="s">
        <v>335</v>
      </c>
      <c r="Y1" s="160" t="s">
        <v>340</v>
      </c>
      <c r="Z1" s="52">
        <v>2022</v>
      </c>
      <c r="AA1" s="160" t="s">
        <v>348</v>
      </c>
      <c r="AB1" s="160" t="s">
        <v>415</v>
      </c>
      <c r="AC1" s="160" t="s">
        <v>423</v>
      </c>
      <c r="AD1" s="160" t="s">
        <v>433</v>
      </c>
      <c r="AE1" s="52">
        <v>2023</v>
      </c>
    </row>
    <row r="2" spans="1:31" ht="12.75">
      <c r="B2" s="145" t="s">
        <v>38</v>
      </c>
      <c r="E2" s="161" t="s">
        <v>178</v>
      </c>
      <c r="F2" s="55">
        <v>54.192638888888901</v>
      </c>
      <c r="G2" s="55">
        <v>71.31</v>
      </c>
      <c r="H2" s="171">
        <v>63.13</v>
      </c>
      <c r="I2" s="76">
        <v>68.861229508196715</v>
      </c>
      <c r="J2" s="147">
        <v>64.209999999999994</v>
      </c>
      <c r="K2" s="147">
        <v>64.209999999999994</v>
      </c>
      <c r="L2" s="145">
        <v>50.7</v>
      </c>
      <c r="M2" s="158">
        <v>29.556229508196722</v>
      </c>
      <c r="N2" s="158">
        <v>42.944923076923082</v>
      </c>
      <c r="O2" s="158">
        <v>44.162812500000008</v>
      </c>
      <c r="P2" s="55">
        <v>41.838346456692925</v>
      </c>
      <c r="Q2" s="158">
        <v>61.122301587301592</v>
      </c>
      <c r="R2" s="158">
        <v>68.967459016393434</v>
      </c>
      <c r="S2" s="158">
        <v>67.915687830687858</v>
      </c>
      <c r="T2" s="145">
        <v>70.91</v>
      </c>
      <c r="U2" s="55">
        <v>67.22886210859572</v>
      </c>
      <c r="V2" s="158">
        <v>102.23</v>
      </c>
      <c r="W2" s="145">
        <v>113.93</v>
      </c>
      <c r="X2" s="150">
        <v>105.51</v>
      </c>
      <c r="Y2" s="150">
        <v>88.87</v>
      </c>
      <c r="Z2" s="55">
        <v>101.31667999999998</v>
      </c>
      <c r="AA2" s="224">
        <v>81.170468750000026</v>
      </c>
      <c r="AB2" s="158">
        <v>79.66</v>
      </c>
      <c r="AC2" s="158">
        <v>86.75</v>
      </c>
      <c r="AD2" s="158">
        <v>84.337301587301582</v>
      </c>
      <c r="AE2" s="55">
        <v>82.642290836653416</v>
      </c>
    </row>
    <row r="3" spans="1:31" ht="12.75">
      <c r="B3" s="148" t="s">
        <v>166</v>
      </c>
      <c r="C3" s="148"/>
      <c r="D3" s="148"/>
      <c r="E3" s="161" t="s">
        <v>179</v>
      </c>
      <c r="F3" s="55">
        <v>326.07863013698676</v>
      </c>
      <c r="G3" s="55">
        <v>344.71</v>
      </c>
      <c r="H3" s="158">
        <v>378.04</v>
      </c>
      <c r="I3" s="172">
        <v>379.14</v>
      </c>
      <c r="J3" s="109">
        <v>382.86536986301365</v>
      </c>
      <c r="K3" s="109">
        <v>382.86536986301365</v>
      </c>
      <c r="L3" s="172">
        <v>391.72</v>
      </c>
      <c r="M3" s="172">
        <v>417.69131868131882</v>
      </c>
      <c r="N3" s="172">
        <v>418.19054347826108</v>
      </c>
      <c r="O3" s="172">
        <v>426.05826086956529</v>
      </c>
      <c r="P3" s="109">
        <v>413.46338797814178</v>
      </c>
      <c r="Q3" s="172">
        <v>419.93822222222207</v>
      </c>
      <c r="R3" s="172">
        <v>428.44560439560468</v>
      </c>
      <c r="S3" s="172">
        <v>424.70391941391995</v>
      </c>
      <c r="T3" s="145">
        <v>426.06</v>
      </c>
      <c r="U3" s="109">
        <v>424.78693650793667</v>
      </c>
      <c r="V3" s="172">
        <v>457.41</v>
      </c>
      <c r="W3" s="145">
        <v>442.8</v>
      </c>
      <c r="X3" s="158">
        <v>458.60336996336929</v>
      </c>
      <c r="Y3" s="158">
        <v>467.84739130434792</v>
      </c>
      <c r="Z3" s="109">
        <v>460.93336986301358</v>
      </c>
      <c r="AA3" s="158">
        <v>454.8183333333335</v>
      </c>
      <c r="AB3" s="224">
        <v>448.82</v>
      </c>
      <c r="AC3" s="224">
        <v>455.27</v>
      </c>
      <c r="AD3" s="158">
        <v>465.93182795698937</v>
      </c>
      <c r="AE3" s="55">
        <v>456.21369863013626</v>
      </c>
    </row>
    <row r="4" spans="1:31" ht="12.75">
      <c r="B4" s="17" t="s">
        <v>167</v>
      </c>
      <c r="C4" s="18"/>
      <c r="D4" s="18"/>
      <c r="E4" s="54" t="s">
        <v>179</v>
      </c>
      <c r="F4" s="56">
        <v>332.33</v>
      </c>
      <c r="G4" s="56">
        <v>384.2</v>
      </c>
      <c r="H4" s="159">
        <v>380.04</v>
      </c>
      <c r="I4" s="159">
        <v>380.53</v>
      </c>
      <c r="J4" s="56">
        <v>382.59</v>
      </c>
      <c r="K4" s="56">
        <v>382.59</v>
      </c>
      <c r="L4" s="159">
        <v>447.67</v>
      </c>
      <c r="M4" s="159">
        <v>403.93</v>
      </c>
      <c r="N4" s="159">
        <v>431.82</v>
      </c>
      <c r="O4" s="159">
        <v>420.91</v>
      </c>
      <c r="P4" s="56">
        <v>420.91</v>
      </c>
      <c r="Q4" s="159">
        <v>424.89</v>
      </c>
      <c r="R4" s="159">
        <v>427.89</v>
      </c>
      <c r="S4" s="159">
        <v>425.7</v>
      </c>
      <c r="T4" s="159">
        <v>431.8</v>
      </c>
      <c r="U4" s="56">
        <v>431.8</v>
      </c>
      <c r="V4" s="159">
        <v>466.31</v>
      </c>
      <c r="W4" s="159">
        <v>470.34</v>
      </c>
      <c r="X4" s="159">
        <v>476.71</v>
      </c>
      <c r="Y4" s="159">
        <v>462.65</v>
      </c>
      <c r="Z4" s="56">
        <v>462.65</v>
      </c>
      <c r="AA4" s="159">
        <v>451.71</v>
      </c>
      <c r="AB4" s="159">
        <v>452.51</v>
      </c>
      <c r="AC4" s="159">
        <v>474.47</v>
      </c>
      <c r="AD4" s="159">
        <v>454.56</v>
      </c>
      <c r="AE4" s="422">
        <v>454.56</v>
      </c>
    </row>
    <row r="7" spans="1:31" ht="18.75">
      <c r="B7" s="20" t="s">
        <v>218</v>
      </c>
    </row>
    <row r="9" spans="1:31">
      <c r="E9" s="36"/>
    </row>
    <row r="10" spans="1:31" ht="12.75">
      <c r="B10" s="23"/>
      <c r="C10" s="15"/>
      <c r="D10" s="15"/>
      <c r="E10" s="15"/>
      <c r="F10" s="52">
        <v>2017</v>
      </c>
      <c r="G10" s="52">
        <v>2018</v>
      </c>
      <c r="H10" s="160" t="s">
        <v>169</v>
      </c>
      <c r="I10" s="160" t="s">
        <v>177</v>
      </c>
      <c r="J10" s="52">
        <v>2019</v>
      </c>
      <c r="K10" s="52" t="s">
        <v>305</v>
      </c>
      <c r="L10" s="160" t="s">
        <v>262</v>
      </c>
      <c r="M10" s="160" t="s">
        <v>287</v>
      </c>
      <c r="N10" s="160" t="s">
        <v>293</v>
      </c>
      <c r="O10" s="160" t="s">
        <v>301</v>
      </c>
      <c r="P10" s="52">
        <v>2020</v>
      </c>
      <c r="Q10" s="160" t="s">
        <v>312</v>
      </c>
      <c r="R10" s="160" t="s">
        <v>315</v>
      </c>
      <c r="S10" s="160" t="s">
        <v>321</v>
      </c>
      <c r="T10" s="160" t="s">
        <v>324</v>
      </c>
      <c r="U10" s="52">
        <v>2021</v>
      </c>
      <c r="V10" s="160" t="s">
        <v>327</v>
      </c>
      <c r="W10" s="160" t="s">
        <v>331</v>
      </c>
      <c r="X10" s="160" t="s">
        <v>335</v>
      </c>
      <c r="Y10" s="160" t="s">
        <v>340</v>
      </c>
      <c r="Z10" s="52">
        <v>2022</v>
      </c>
      <c r="AA10" s="160" t="s">
        <v>422</v>
      </c>
      <c r="AB10" s="160" t="s">
        <v>415</v>
      </c>
      <c r="AC10" s="160" t="s">
        <v>423</v>
      </c>
      <c r="AD10" s="160" t="s">
        <v>433</v>
      </c>
      <c r="AE10" s="52">
        <v>2023</v>
      </c>
    </row>
    <row r="11" spans="1:31" s="157" customFormat="1" ht="12.75">
      <c r="B11" s="154" t="s">
        <v>272</v>
      </c>
      <c r="C11" s="150"/>
      <c r="D11" s="150"/>
      <c r="E11" s="150"/>
      <c r="F11" s="175"/>
      <c r="G11" s="175"/>
      <c r="H11" s="176"/>
      <c r="I11" s="176"/>
      <c r="J11" s="175"/>
      <c r="K11" s="175"/>
      <c r="L11" s="176"/>
      <c r="M11" s="176"/>
      <c r="N11" s="176"/>
      <c r="O11" s="176"/>
      <c r="P11" s="175"/>
      <c r="U11" s="175"/>
      <c r="Z11" s="175"/>
      <c r="AC11" s="162"/>
    </row>
    <row r="12" spans="1:31" s="152" customFormat="1" ht="12.75">
      <c r="A12" s="145"/>
      <c r="B12" s="151" t="s">
        <v>85</v>
      </c>
      <c r="C12" s="145"/>
      <c r="D12" s="145"/>
      <c r="E12" s="146" t="s">
        <v>170</v>
      </c>
      <c r="F12" s="88">
        <v>4793763</v>
      </c>
      <c r="G12" s="88">
        <v>6988964.2960000001</v>
      </c>
      <c r="H12" s="165">
        <v>1765271</v>
      </c>
      <c r="I12" s="165">
        <v>1637309</v>
      </c>
      <c r="J12" s="88">
        <v>6858856</v>
      </c>
      <c r="K12" s="165">
        <v>6858856</v>
      </c>
      <c r="L12" s="165">
        <v>1376114</v>
      </c>
      <c r="M12" s="165">
        <v>877981</v>
      </c>
      <c r="N12" s="165">
        <v>1080035</v>
      </c>
      <c r="O12" s="188" t="s">
        <v>304</v>
      </c>
      <c r="P12" s="165">
        <v>4556037</v>
      </c>
      <c r="Q12" s="165">
        <v>1433451</v>
      </c>
      <c r="R12" s="165">
        <v>1688668</v>
      </c>
      <c r="S12" s="165">
        <v>1670365</v>
      </c>
      <c r="T12" s="188" t="s">
        <v>304</v>
      </c>
      <c r="U12" s="165">
        <v>5838793</v>
      </c>
      <c r="V12" s="165">
        <v>1957153</v>
      </c>
      <c r="W12" s="165">
        <v>2245997</v>
      </c>
      <c r="X12" s="165">
        <v>1670365</v>
      </c>
      <c r="Y12" s="188" t="s">
        <v>304</v>
      </c>
      <c r="Z12" s="165">
        <v>8686384</v>
      </c>
      <c r="AA12" s="188">
        <v>1886921</v>
      </c>
      <c r="AB12" s="188">
        <v>2055731</v>
      </c>
      <c r="AC12" s="188">
        <v>2144737</v>
      </c>
      <c r="AD12" s="188" t="s">
        <v>304</v>
      </c>
      <c r="AE12" s="188">
        <v>8319543</v>
      </c>
    </row>
    <row r="13" spans="1:31" s="152" customFormat="1" ht="12.75">
      <c r="A13" s="145"/>
      <c r="B13" s="151" t="s">
        <v>100</v>
      </c>
      <c r="D13" s="145"/>
      <c r="E13" s="146" t="s">
        <v>170</v>
      </c>
      <c r="F13" s="88">
        <v>414950</v>
      </c>
      <c r="G13" s="88">
        <v>697326</v>
      </c>
      <c r="H13" s="165">
        <v>219022</v>
      </c>
      <c r="I13" s="165">
        <v>226228</v>
      </c>
      <c r="J13" s="88">
        <v>827979</v>
      </c>
      <c r="K13" s="165">
        <v>827979</v>
      </c>
      <c r="L13" s="165">
        <v>65316</v>
      </c>
      <c r="M13" s="165">
        <v>158964</v>
      </c>
      <c r="N13" s="165">
        <v>99022</v>
      </c>
      <c r="O13" s="188" t="s">
        <v>304</v>
      </c>
      <c r="P13" s="165">
        <v>511195</v>
      </c>
      <c r="Q13" s="165">
        <v>217726</v>
      </c>
      <c r="R13" s="165">
        <v>263498</v>
      </c>
      <c r="S13" s="165">
        <v>279338</v>
      </c>
      <c r="T13" s="188" t="s">
        <v>304</v>
      </c>
      <c r="U13" s="165">
        <v>768733</v>
      </c>
      <c r="V13" s="165">
        <v>316836</v>
      </c>
      <c r="W13" s="165">
        <v>326712</v>
      </c>
      <c r="X13" s="165">
        <v>279338</v>
      </c>
      <c r="Y13" s="188" t="s">
        <v>304</v>
      </c>
      <c r="Z13" s="165">
        <v>991310</v>
      </c>
      <c r="AA13" s="188">
        <v>191697</v>
      </c>
      <c r="AB13" s="188">
        <v>208022</v>
      </c>
      <c r="AC13" s="188">
        <v>165440</v>
      </c>
      <c r="AD13" s="188" t="s">
        <v>304</v>
      </c>
      <c r="AE13" s="188">
        <v>534177</v>
      </c>
    </row>
    <row r="14" spans="1:31" s="152" customFormat="1" ht="12.75">
      <c r="A14" s="145"/>
      <c r="B14" s="151" t="s">
        <v>95</v>
      </c>
      <c r="C14" s="145"/>
      <c r="D14" s="145"/>
      <c r="E14" s="146" t="s">
        <v>170</v>
      </c>
      <c r="F14" s="88">
        <v>122574</v>
      </c>
      <c r="G14" s="88">
        <v>161027</v>
      </c>
      <c r="H14" s="165">
        <v>29606</v>
      </c>
      <c r="I14" s="165">
        <v>32190</v>
      </c>
      <c r="J14" s="88">
        <v>240880</v>
      </c>
      <c r="K14" s="165">
        <v>240880</v>
      </c>
      <c r="L14" s="165">
        <v>37015</v>
      </c>
      <c r="M14" s="165">
        <v>26516</v>
      </c>
      <c r="N14" s="165">
        <v>23045</v>
      </c>
      <c r="O14" s="188" t="s">
        <v>304</v>
      </c>
      <c r="P14" s="165">
        <v>109753</v>
      </c>
      <c r="Q14" s="165">
        <v>21548</v>
      </c>
      <c r="R14" s="165">
        <v>24539</v>
      </c>
      <c r="S14" s="165">
        <v>40291</v>
      </c>
      <c r="T14" s="188" t="s">
        <v>304</v>
      </c>
      <c r="U14" s="165">
        <v>84599</v>
      </c>
      <c r="V14" s="165">
        <v>22319</v>
      </c>
      <c r="W14" s="165">
        <v>30583</v>
      </c>
      <c r="X14" s="165">
        <v>40291</v>
      </c>
      <c r="Y14" s="188" t="s">
        <v>304</v>
      </c>
      <c r="Z14" s="165">
        <v>120587</v>
      </c>
      <c r="AA14" s="188">
        <v>37552</v>
      </c>
      <c r="AB14" s="188">
        <v>37496</v>
      </c>
      <c r="AC14" s="188">
        <v>37916</v>
      </c>
      <c r="AD14" s="188" t="s">
        <v>304</v>
      </c>
      <c r="AE14" s="188">
        <v>147245</v>
      </c>
    </row>
    <row r="15" spans="1:31" s="152" customFormat="1" ht="12.75">
      <c r="A15" s="145"/>
      <c r="B15" s="151" t="s">
        <v>203</v>
      </c>
      <c r="C15" s="145"/>
      <c r="D15" s="145"/>
      <c r="E15" s="146" t="s">
        <v>170</v>
      </c>
      <c r="F15" s="88">
        <v>0</v>
      </c>
      <c r="G15" s="88">
        <v>18359</v>
      </c>
      <c r="H15" s="165">
        <v>17481</v>
      </c>
      <c r="I15" s="165">
        <v>0</v>
      </c>
      <c r="J15" s="88">
        <v>17481</v>
      </c>
      <c r="K15" s="165">
        <v>17481</v>
      </c>
      <c r="L15" s="88">
        <v>0</v>
      </c>
      <c r="M15" s="88">
        <v>0</v>
      </c>
      <c r="N15" s="88">
        <v>0</v>
      </c>
      <c r="O15" s="189" t="s">
        <v>304</v>
      </c>
      <c r="P15" s="165">
        <v>519</v>
      </c>
      <c r="Q15" s="88">
        <v>0</v>
      </c>
      <c r="R15" s="88">
        <v>2674</v>
      </c>
      <c r="S15" s="88">
        <v>17161</v>
      </c>
      <c r="T15" s="189" t="s">
        <v>304</v>
      </c>
      <c r="U15" s="165">
        <v>19835</v>
      </c>
      <c r="V15" s="88">
        <v>0</v>
      </c>
      <c r="W15" s="88">
        <v>0</v>
      </c>
      <c r="X15" s="88">
        <v>17161</v>
      </c>
      <c r="Y15" s="188" t="s">
        <v>304</v>
      </c>
      <c r="Z15" s="88">
        <v>0</v>
      </c>
      <c r="AA15" s="88">
        <v>0</v>
      </c>
      <c r="AB15" s="88">
        <v>0</v>
      </c>
      <c r="AC15" s="188">
        <v>186225</v>
      </c>
      <c r="AD15" s="188" t="s">
        <v>304</v>
      </c>
      <c r="AE15" s="188">
        <v>186225</v>
      </c>
    </row>
    <row r="16" spans="1:31" s="152" customFormat="1" ht="12.75">
      <c r="A16" s="145"/>
      <c r="B16" s="151" t="s">
        <v>92</v>
      </c>
      <c r="C16" s="145"/>
      <c r="D16" s="145"/>
      <c r="E16" s="146" t="s">
        <v>170</v>
      </c>
      <c r="F16" s="88">
        <v>20165</v>
      </c>
      <c r="G16" s="88">
        <v>23035</v>
      </c>
      <c r="H16" s="165">
        <v>4032</v>
      </c>
      <c r="I16" s="165">
        <v>6111</v>
      </c>
      <c r="J16" s="88">
        <v>24936</v>
      </c>
      <c r="K16" s="165">
        <v>24936</v>
      </c>
      <c r="L16" s="165">
        <v>8610</v>
      </c>
      <c r="M16" s="165">
        <v>3154</v>
      </c>
      <c r="N16" s="165">
        <v>3757</v>
      </c>
      <c r="O16" s="188" t="s">
        <v>304</v>
      </c>
      <c r="P16" s="165">
        <v>24576</v>
      </c>
      <c r="Q16" s="165">
        <v>11924</v>
      </c>
      <c r="R16" s="165">
        <v>19222</v>
      </c>
      <c r="S16" s="165">
        <v>794</v>
      </c>
      <c r="T16" s="188" t="s">
        <v>304</v>
      </c>
      <c r="U16" s="165">
        <v>30779</v>
      </c>
      <c r="V16" s="165">
        <v>7144</v>
      </c>
      <c r="W16" s="165">
        <v>2894</v>
      </c>
      <c r="X16" s="165">
        <v>794</v>
      </c>
      <c r="Y16" s="188" t="s">
        <v>304</v>
      </c>
      <c r="Z16" s="165">
        <v>22283</v>
      </c>
      <c r="AA16" s="188">
        <v>5813</v>
      </c>
      <c r="AB16" s="188">
        <v>33705</v>
      </c>
      <c r="AC16" s="188">
        <v>8304</v>
      </c>
      <c r="AD16" s="188" t="s">
        <v>304</v>
      </c>
      <c r="AE16" s="227">
        <v>55378</v>
      </c>
    </row>
    <row r="17" spans="1:31" s="152" customFormat="1" ht="12.75">
      <c r="A17" s="145"/>
      <c r="B17" s="37" t="s">
        <v>204</v>
      </c>
      <c r="C17" s="28"/>
      <c r="D17" s="28"/>
      <c r="E17" s="114" t="s">
        <v>170</v>
      </c>
      <c r="F17" s="81">
        <f>SUM(F12:F16)</f>
        <v>5351452</v>
      </c>
      <c r="G17" s="81">
        <f>SUM(G12:G16)</f>
        <v>7888711.2960000001</v>
      </c>
      <c r="H17" s="166">
        <f>SUM(H12:H16)</f>
        <v>2035412</v>
      </c>
      <c r="I17" s="166">
        <v>1901838</v>
      </c>
      <c r="J17" s="81">
        <f>SUM(J12:J16)</f>
        <v>7970132</v>
      </c>
      <c r="K17" s="113">
        <f t="shared" ref="K17" si="0">SUM(K12:K16)</f>
        <v>7970132</v>
      </c>
      <c r="L17" s="166">
        <f>SUM(L12:L16)</f>
        <v>1487055</v>
      </c>
      <c r="M17" s="166">
        <f>SUM(M12:M16)</f>
        <v>1066615</v>
      </c>
      <c r="N17" s="166">
        <v>1205859</v>
      </c>
      <c r="O17" s="190" t="s">
        <v>304</v>
      </c>
      <c r="P17" s="113">
        <f>SUM(P12:P16)</f>
        <v>5202080</v>
      </c>
      <c r="Q17" s="113">
        <v>1684649</v>
      </c>
      <c r="R17" s="113">
        <v>1998601</v>
      </c>
      <c r="S17" s="113">
        <v>2007949</v>
      </c>
      <c r="T17" s="226" t="s">
        <v>304</v>
      </c>
      <c r="U17" s="113">
        <v>6742739</v>
      </c>
      <c r="V17" s="113">
        <v>2303452</v>
      </c>
      <c r="W17" s="113">
        <v>2606186</v>
      </c>
      <c r="X17" s="113">
        <v>2007949</v>
      </c>
      <c r="Y17" s="226" t="s">
        <v>304</v>
      </c>
      <c r="Z17" s="113">
        <f>SUM(Z12:Z16)</f>
        <v>9820564</v>
      </c>
      <c r="AA17" s="226">
        <f>SUM(AA12:AA16)</f>
        <v>2121983</v>
      </c>
      <c r="AB17" s="226">
        <v>2334954</v>
      </c>
      <c r="AC17" s="226">
        <v>2542622</v>
      </c>
      <c r="AD17" s="226" t="s">
        <v>304</v>
      </c>
      <c r="AE17" s="228">
        <f>SUM(AE12:AE16)</f>
        <v>9242568</v>
      </c>
    </row>
    <row r="18" spans="1:31" s="152" customFormat="1" ht="12.75">
      <c r="A18" s="145"/>
      <c r="B18" s="154"/>
      <c r="C18" s="148"/>
      <c r="D18" s="148"/>
      <c r="E18" s="164"/>
      <c r="F18" s="82"/>
      <c r="G18" s="82"/>
      <c r="H18" s="82"/>
      <c r="I18" s="82"/>
      <c r="J18" s="88"/>
      <c r="L18" s="88"/>
      <c r="M18" s="88"/>
      <c r="N18" s="88"/>
      <c r="O18" s="189"/>
      <c r="T18" s="194"/>
      <c r="Y18" s="194"/>
      <c r="Z18" s="413"/>
      <c r="AA18" s="194"/>
      <c r="AC18" s="194"/>
      <c r="AD18" s="194"/>
      <c r="AE18" s="188"/>
    </row>
    <row r="19" spans="1:31" s="152" customFormat="1" ht="12.75">
      <c r="A19" s="145"/>
      <c r="B19" s="154" t="s">
        <v>296</v>
      </c>
      <c r="C19" s="148"/>
      <c r="D19" s="148"/>
      <c r="E19" s="164"/>
      <c r="F19" s="82"/>
      <c r="G19" s="82"/>
      <c r="H19" s="82"/>
      <c r="I19" s="82"/>
      <c r="J19" s="88"/>
      <c r="L19" s="88"/>
      <c r="M19" s="88"/>
      <c r="N19" s="88"/>
      <c r="O19" s="189"/>
      <c r="T19" s="194"/>
      <c r="Y19" s="194"/>
      <c r="Z19" s="413"/>
      <c r="AA19" s="194"/>
      <c r="AC19" s="194"/>
      <c r="AD19" s="194"/>
      <c r="AE19" s="188"/>
    </row>
    <row r="20" spans="1:31" s="152" customFormat="1" ht="12.75">
      <c r="A20" s="145"/>
      <c r="B20" s="149" t="s">
        <v>205</v>
      </c>
      <c r="C20" s="148"/>
      <c r="D20" s="148"/>
      <c r="E20" s="164" t="s">
        <v>170</v>
      </c>
      <c r="F20" s="91">
        <v>-2729514</v>
      </c>
      <c r="G20" s="91">
        <v>-4312958</v>
      </c>
      <c r="H20" s="165">
        <v>-1066813</v>
      </c>
      <c r="I20" s="165">
        <v>-875263</v>
      </c>
      <c r="J20" s="88">
        <v>-3913744</v>
      </c>
      <c r="K20" s="165">
        <v>-3913744</v>
      </c>
      <c r="L20" s="165">
        <v>-741384</v>
      </c>
      <c r="M20" s="165">
        <v>-384506</v>
      </c>
      <c r="N20" s="165">
        <v>-497446</v>
      </c>
      <c r="O20" s="188" t="s">
        <v>304</v>
      </c>
      <c r="P20" s="165">
        <v>-2277066</v>
      </c>
      <c r="Q20" s="165">
        <v>-747042</v>
      </c>
      <c r="R20" s="165">
        <v>-941936</v>
      </c>
      <c r="S20" s="165">
        <v>-999105</v>
      </c>
      <c r="T20" s="188" t="s">
        <v>304</v>
      </c>
      <c r="U20" s="165">
        <v>-3596491</v>
      </c>
      <c r="V20" s="165">
        <v>-1465682</v>
      </c>
      <c r="W20" s="165">
        <v>-1352276</v>
      </c>
      <c r="X20" s="165">
        <v>-999105</v>
      </c>
      <c r="Y20" s="188" t="s">
        <v>304</v>
      </c>
      <c r="Z20" s="165">
        <v>-4954384</v>
      </c>
      <c r="AA20" s="188">
        <v>-1031722</v>
      </c>
      <c r="AB20" s="188">
        <v>-1130540</v>
      </c>
      <c r="AC20" s="188">
        <v>-1219692</v>
      </c>
      <c r="AD20" s="188" t="s">
        <v>304</v>
      </c>
      <c r="AE20" s="188">
        <v>-4621881</v>
      </c>
    </row>
    <row r="21" spans="1:31" s="152" customFormat="1" ht="12.75">
      <c r="A21" s="145"/>
      <c r="B21" s="149" t="s">
        <v>206</v>
      </c>
      <c r="C21" s="148"/>
      <c r="D21" s="148"/>
      <c r="E21" s="164" t="s">
        <v>170</v>
      </c>
      <c r="F21" s="91">
        <v>-624346</v>
      </c>
      <c r="G21" s="91">
        <v>-604475</v>
      </c>
      <c r="H21" s="165">
        <v>-162899</v>
      </c>
      <c r="I21" s="165">
        <v>-173818</v>
      </c>
      <c r="J21" s="88">
        <v>-721693</v>
      </c>
      <c r="K21" s="165">
        <v>-721693</v>
      </c>
      <c r="L21" s="165">
        <v>-174396</v>
      </c>
      <c r="M21" s="165">
        <v>-189136</v>
      </c>
      <c r="N21" s="165">
        <v>-181102</v>
      </c>
      <c r="O21" s="188" t="s">
        <v>304</v>
      </c>
      <c r="P21" s="165">
        <v>-740786</v>
      </c>
      <c r="Q21" s="165">
        <v>-164231</v>
      </c>
      <c r="R21" s="165">
        <v>-186546</v>
      </c>
      <c r="S21" s="165">
        <v>-193142</v>
      </c>
      <c r="T21" s="188" t="s">
        <v>304</v>
      </c>
      <c r="U21" s="165">
        <v>-693031</v>
      </c>
      <c r="V21" s="165">
        <v>-190397</v>
      </c>
      <c r="W21" s="165">
        <v>-291809</v>
      </c>
      <c r="X21" s="165">
        <v>-193142</v>
      </c>
      <c r="Y21" s="188" t="s">
        <v>304</v>
      </c>
      <c r="Z21" s="165">
        <v>-1142388</v>
      </c>
      <c r="AA21" s="188">
        <v>-260353</v>
      </c>
      <c r="AB21" s="188">
        <v>-329933</v>
      </c>
      <c r="AC21" s="188">
        <v>-275090</v>
      </c>
      <c r="AD21" s="188" t="s">
        <v>304</v>
      </c>
      <c r="AE21" s="188">
        <v>-1219722</v>
      </c>
    </row>
    <row r="22" spans="1:31" s="152" customFormat="1" ht="12.75">
      <c r="A22" s="145"/>
      <c r="B22" s="149" t="s">
        <v>207</v>
      </c>
      <c r="C22" s="148"/>
      <c r="D22" s="148"/>
      <c r="E22" s="164" t="s">
        <v>170</v>
      </c>
      <c r="F22" s="91">
        <v>-354447</v>
      </c>
      <c r="G22" s="91">
        <v>-477732</v>
      </c>
      <c r="H22" s="165">
        <v>-118677</v>
      </c>
      <c r="I22" s="165">
        <v>-107213</v>
      </c>
      <c r="J22" s="88">
        <v>-454295</v>
      </c>
      <c r="K22" s="165">
        <v>-454295</v>
      </c>
      <c r="L22" s="165">
        <v>-94293</v>
      </c>
      <c r="M22" s="165">
        <v>-45187</v>
      </c>
      <c r="N22" s="165">
        <v>-64816</v>
      </c>
      <c r="O22" s="188" t="s">
        <v>304</v>
      </c>
      <c r="P22" s="165">
        <v>-269559</v>
      </c>
      <c r="Q22" s="165">
        <v>-91672</v>
      </c>
      <c r="R22" s="165">
        <v>-105601</v>
      </c>
      <c r="S22" s="165">
        <v>-114269</v>
      </c>
      <c r="T22" s="188" t="s">
        <v>304</v>
      </c>
      <c r="U22" s="165">
        <v>-428639</v>
      </c>
      <c r="V22" s="165">
        <v>-109675</v>
      </c>
      <c r="W22" s="165">
        <v>-181496</v>
      </c>
      <c r="X22" s="165">
        <v>-114269</v>
      </c>
      <c r="Y22" s="188" t="s">
        <v>304</v>
      </c>
      <c r="Z22" s="165">
        <v>-677805</v>
      </c>
      <c r="AA22" s="188">
        <v>-141884</v>
      </c>
      <c r="AB22" s="188">
        <v>-140387</v>
      </c>
      <c r="AC22" s="188">
        <v>-150337</v>
      </c>
      <c r="AD22" s="188" t="s">
        <v>304</v>
      </c>
      <c r="AE22" s="188">
        <v>-594080</v>
      </c>
    </row>
    <row r="23" spans="1:31" s="152" customFormat="1" ht="12.75">
      <c r="A23" s="145"/>
      <c r="B23" s="149" t="s">
        <v>208</v>
      </c>
      <c r="C23" s="148"/>
      <c r="D23" s="148"/>
      <c r="E23" s="164" t="s">
        <v>170</v>
      </c>
      <c r="F23" s="91">
        <v>-238021</v>
      </c>
      <c r="G23" s="91">
        <v>-285186</v>
      </c>
      <c r="H23" s="165">
        <v>-83369</v>
      </c>
      <c r="I23" s="165">
        <v>-83847</v>
      </c>
      <c r="J23" s="88">
        <v>-337424</v>
      </c>
      <c r="K23" s="165">
        <v>-337424</v>
      </c>
      <c r="L23" s="165">
        <v>-91758</v>
      </c>
      <c r="M23" s="165">
        <v>-88461</v>
      </c>
      <c r="N23" s="165">
        <v>-85599</v>
      </c>
      <c r="O23" s="188" t="s">
        <v>304</v>
      </c>
      <c r="P23" s="165">
        <v>-360283</v>
      </c>
      <c r="Q23" s="165">
        <v>-98103</v>
      </c>
      <c r="R23" s="165">
        <v>-99291</v>
      </c>
      <c r="S23" s="165">
        <v>-97380</v>
      </c>
      <c r="T23" s="188" t="s">
        <v>304</v>
      </c>
      <c r="U23" s="165">
        <v>-322068</v>
      </c>
      <c r="V23" s="165">
        <v>-83234</v>
      </c>
      <c r="W23" s="165">
        <v>-80182</v>
      </c>
      <c r="X23" s="165">
        <v>-97380</v>
      </c>
      <c r="Y23" s="188" t="s">
        <v>304</v>
      </c>
      <c r="Z23" s="165">
        <v>-506585</v>
      </c>
      <c r="AA23" s="188">
        <v>-151868</v>
      </c>
      <c r="AB23" s="188">
        <v>-144026</v>
      </c>
      <c r="AC23" s="188">
        <v>-145423</v>
      </c>
      <c r="AD23" s="188" t="s">
        <v>304</v>
      </c>
      <c r="AE23" s="188">
        <v>-601204</v>
      </c>
    </row>
    <row r="24" spans="1:31" s="152" customFormat="1" ht="12.75">
      <c r="A24" s="145"/>
      <c r="B24" s="151" t="s">
        <v>89</v>
      </c>
      <c r="C24" s="148"/>
      <c r="D24" s="148"/>
      <c r="E24" s="164" t="s">
        <v>170</v>
      </c>
      <c r="F24" s="91">
        <v>-238063</v>
      </c>
      <c r="G24" s="91">
        <v>-370777</v>
      </c>
      <c r="H24" s="165">
        <v>-115555</v>
      </c>
      <c r="I24" s="165">
        <v>-99957</v>
      </c>
      <c r="J24" s="88">
        <v>-420402</v>
      </c>
      <c r="K24" s="165">
        <v>-420402</v>
      </c>
      <c r="L24" s="165">
        <v>-118649</v>
      </c>
      <c r="M24" s="165">
        <v>-103836</v>
      </c>
      <c r="N24" s="165">
        <v>-103609</v>
      </c>
      <c r="O24" s="188" t="s">
        <v>304</v>
      </c>
      <c r="P24" s="165">
        <v>-458186</v>
      </c>
      <c r="Q24" s="165">
        <v>-122669</v>
      </c>
      <c r="R24" s="165">
        <v>-111529</v>
      </c>
      <c r="S24" s="165">
        <v>-82343</v>
      </c>
      <c r="T24" s="188" t="s">
        <v>304</v>
      </c>
      <c r="U24" s="165">
        <v>-131912</v>
      </c>
      <c r="V24" s="165">
        <v>-31568</v>
      </c>
      <c r="W24" s="165">
        <v>-38243</v>
      </c>
      <c r="X24" s="165">
        <v>-82343</v>
      </c>
      <c r="Y24" s="188" t="s">
        <v>304</v>
      </c>
      <c r="Z24" s="165">
        <v>-205340</v>
      </c>
      <c r="AA24" s="188">
        <v>-61170</v>
      </c>
      <c r="AB24" s="188">
        <v>-58353</v>
      </c>
      <c r="AC24" s="188">
        <v>-56940</v>
      </c>
      <c r="AD24" s="188" t="s">
        <v>304</v>
      </c>
      <c r="AE24" s="188">
        <v>-245525</v>
      </c>
    </row>
    <row r="25" spans="1:31" s="41" customFormat="1" ht="12.75">
      <c r="A25" s="148"/>
      <c r="B25" s="149" t="s">
        <v>88</v>
      </c>
      <c r="C25" s="148"/>
      <c r="D25" s="148"/>
      <c r="E25" s="164" t="s">
        <v>170</v>
      </c>
      <c r="F25" s="88">
        <v>-163780</v>
      </c>
      <c r="G25" s="88">
        <v>-213485</v>
      </c>
      <c r="H25" s="165">
        <v>-32097</v>
      </c>
      <c r="I25" s="165">
        <v>-62082</v>
      </c>
      <c r="J25" s="88">
        <v>-213967</v>
      </c>
      <c r="K25" s="165">
        <v>-213967</v>
      </c>
      <c r="L25" s="165">
        <v>-37697</v>
      </c>
      <c r="M25" s="165">
        <v>-37121</v>
      </c>
      <c r="N25" s="165">
        <v>-32764</v>
      </c>
      <c r="O25" s="188" t="s">
        <v>304</v>
      </c>
      <c r="P25" s="165">
        <v>-170208</v>
      </c>
      <c r="Q25" s="165">
        <v>-31609</v>
      </c>
      <c r="R25" s="165">
        <v>-37135</v>
      </c>
      <c r="S25" s="165">
        <v>-34682</v>
      </c>
      <c r="T25" s="188" t="s">
        <v>304</v>
      </c>
      <c r="U25" s="165">
        <v>-148478</v>
      </c>
      <c r="V25" s="165">
        <v>-32614</v>
      </c>
      <c r="W25" s="165">
        <v>-34179</v>
      </c>
      <c r="X25" s="165">
        <v>-34682</v>
      </c>
      <c r="Y25" s="188" t="s">
        <v>304</v>
      </c>
      <c r="Z25" s="165">
        <v>-160168</v>
      </c>
      <c r="AA25" s="188">
        <v>-33174</v>
      </c>
      <c r="AB25" s="188">
        <v>-38913</v>
      </c>
      <c r="AC25" s="188">
        <v>-44516</v>
      </c>
      <c r="AD25" s="188" t="s">
        <v>304</v>
      </c>
      <c r="AE25" s="188">
        <v>-177792</v>
      </c>
    </row>
    <row r="26" spans="1:31" s="152" customFormat="1" ht="27" customHeight="1">
      <c r="A26" s="145"/>
      <c r="B26" s="428" t="s">
        <v>333</v>
      </c>
      <c r="C26" s="428"/>
      <c r="D26" s="428"/>
      <c r="E26" s="164" t="s">
        <v>170</v>
      </c>
      <c r="F26" s="88">
        <v>-24660</v>
      </c>
      <c r="G26" s="88">
        <v>-165522</v>
      </c>
      <c r="H26" s="165">
        <v>-368</v>
      </c>
      <c r="I26" s="165">
        <v>-24872</v>
      </c>
      <c r="J26" s="88">
        <v>-207819</v>
      </c>
      <c r="K26" s="165">
        <v>-150751</v>
      </c>
      <c r="L26" s="165">
        <v>-61139</v>
      </c>
      <c r="M26" s="165">
        <v>-164263</v>
      </c>
      <c r="N26" s="165">
        <v>-2046</v>
      </c>
      <c r="O26" s="188" t="s">
        <v>304</v>
      </c>
      <c r="P26" s="165">
        <v>-243694</v>
      </c>
      <c r="Q26" s="165">
        <v>6</v>
      </c>
      <c r="R26" s="165">
        <v>-3780</v>
      </c>
      <c r="S26" s="165">
        <v>-3517</v>
      </c>
      <c r="T26" s="188" t="s">
        <v>304</v>
      </c>
      <c r="U26" s="165">
        <v>-20724</v>
      </c>
      <c r="V26" s="165">
        <v>-47</v>
      </c>
      <c r="W26" s="165">
        <v>677</v>
      </c>
      <c r="X26" s="165">
        <v>-3517</v>
      </c>
      <c r="Y26" s="188" t="s">
        <v>304</v>
      </c>
      <c r="Z26" s="165">
        <v>-708</v>
      </c>
      <c r="AA26" s="88">
        <v>0</v>
      </c>
      <c r="AB26" s="188">
        <v>-138965</v>
      </c>
      <c r="AC26" s="188">
        <v>-61503</v>
      </c>
      <c r="AD26" s="188" t="s">
        <v>304</v>
      </c>
      <c r="AE26" s="188">
        <v>-230580</v>
      </c>
    </row>
    <row r="27" spans="1:31" s="152" customFormat="1" ht="12.75">
      <c r="A27" s="145"/>
      <c r="B27" s="218" t="s">
        <v>297</v>
      </c>
      <c r="C27" s="217"/>
      <c r="D27" s="217"/>
      <c r="E27" s="146" t="s">
        <v>170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165">
        <v>-57068</v>
      </c>
      <c r="L27" s="88">
        <v>0</v>
      </c>
      <c r="M27" s="88">
        <v>0</v>
      </c>
      <c r="N27" s="165">
        <v>-19692</v>
      </c>
      <c r="O27" s="188" t="s">
        <v>304</v>
      </c>
      <c r="P27" s="165">
        <v>-19807</v>
      </c>
      <c r="Q27" s="165">
        <v>-19800</v>
      </c>
      <c r="R27" s="88">
        <v>0</v>
      </c>
      <c r="S27" s="88">
        <v>-59283</v>
      </c>
      <c r="T27" s="189" t="s">
        <v>304</v>
      </c>
      <c r="U27" s="165">
        <v>-79083</v>
      </c>
      <c r="V27" s="88">
        <v>0</v>
      </c>
      <c r="W27" s="88">
        <v>0</v>
      </c>
      <c r="X27" s="88">
        <v>-59283</v>
      </c>
      <c r="Y27" s="188" t="s">
        <v>304</v>
      </c>
      <c r="Z27" s="165">
        <v>-12113</v>
      </c>
      <c r="AA27" s="88">
        <v>0</v>
      </c>
      <c r="AB27" s="88">
        <v>0</v>
      </c>
      <c r="AC27" s="88">
        <v>0</v>
      </c>
      <c r="AD27" s="188" t="s">
        <v>304</v>
      </c>
      <c r="AE27" s="88">
        <v>0</v>
      </c>
    </row>
    <row r="28" spans="1:31" s="152" customFormat="1" ht="12.6" customHeight="1">
      <c r="A28" s="145"/>
      <c r="B28" s="429" t="s">
        <v>273</v>
      </c>
      <c r="C28" s="429"/>
      <c r="D28" s="429"/>
      <c r="E28" s="146" t="s">
        <v>170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165">
        <v>-38000</v>
      </c>
      <c r="M28" s="88">
        <v>0</v>
      </c>
      <c r="N28" s="88">
        <v>0</v>
      </c>
      <c r="O28" s="188" t="s">
        <v>304</v>
      </c>
      <c r="P28" s="88">
        <v>-30654</v>
      </c>
      <c r="Q28" s="88">
        <v>0</v>
      </c>
      <c r="R28" s="88">
        <v>0</v>
      </c>
      <c r="S28" s="88">
        <v>0</v>
      </c>
      <c r="T28" s="189" t="s">
        <v>304</v>
      </c>
      <c r="U28" s="88">
        <v>-64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</row>
    <row r="29" spans="1:31" s="152" customFormat="1" ht="12.75">
      <c r="A29" s="145" t="s">
        <v>175</v>
      </c>
      <c r="B29" s="151" t="s">
        <v>209</v>
      </c>
      <c r="C29" s="145"/>
      <c r="D29" s="145"/>
      <c r="E29" s="146" t="s">
        <v>170</v>
      </c>
      <c r="F29" s="88">
        <v>14845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189" t="s">
        <v>304</v>
      </c>
      <c r="P29" s="88">
        <v>0</v>
      </c>
      <c r="Q29" s="88">
        <v>0</v>
      </c>
      <c r="R29" s="88">
        <v>0</v>
      </c>
      <c r="S29" s="88">
        <v>0</v>
      </c>
      <c r="T29" s="189" t="s">
        <v>304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183">
        <v>0</v>
      </c>
      <c r="AB29" s="88">
        <v>0</v>
      </c>
      <c r="AC29" s="88">
        <v>0</v>
      </c>
      <c r="AD29" s="88">
        <v>0</v>
      </c>
      <c r="AE29" s="88">
        <v>0</v>
      </c>
    </row>
    <row r="30" spans="1:31" s="152" customFormat="1" ht="12.75">
      <c r="A30" s="145"/>
      <c r="B30" s="151" t="s">
        <v>317</v>
      </c>
      <c r="C30" s="145"/>
      <c r="D30" s="145"/>
      <c r="E30" s="146" t="s">
        <v>170</v>
      </c>
      <c r="F30" s="88">
        <v>0</v>
      </c>
      <c r="G30" s="88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8">
        <v>-1351</v>
      </c>
      <c r="S30" s="88">
        <v>-1472</v>
      </c>
      <c r="T30" s="189">
        <v>0</v>
      </c>
      <c r="U30" s="88">
        <v>0</v>
      </c>
      <c r="V30" s="88">
        <v>0</v>
      </c>
      <c r="W30" s="88">
        <v>0</v>
      </c>
      <c r="X30" s="88">
        <v>-1472</v>
      </c>
      <c r="Y30" s="88">
        <v>0</v>
      </c>
      <c r="Z30" s="88">
        <v>0</v>
      </c>
      <c r="AA30" s="183">
        <v>0</v>
      </c>
      <c r="AB30" s="88">
        <v>0</v>
      </c>
      <c r="AC30" s="88">
        <v>0</v>
      </c>
      <c r="AD30" s="88">
        <v>0</v>
      </c>
      <c r="AE30" s="88">
        <v>0</v>
      </c>
    </row>
    <row r="31" spans="1:31" s="152" customFormat="1" ht="13.15" customHeight="1">
      <c r="A31" s="145"/>
      <c r="B31" s="428" t="s">
        <v>210</v>
      </c>
      <c r="C31" s="428"/>
      <c r="D31" s="428"/>
      <c r="E31" s="146" t="s">
        <v>170</v>
      </c>
      <c r="F31" s="88">
        <v>-34767</v>
      </c>
      <c r="G31" s="88">
        <v>-23283</v>
      </c>
      <c r="H31" s="165">
        <v>-4734</v>
      </c>
      <c r="I31" s="165">
        <v>-1892</v>
      </c>
      <c r="J31" s="88">
        <v>-7203</v>
      </c>
      <c r="K31" s="165">
        <v>-7203</v>
      </c>
      <c r="L31" s="165">
        <v>-7315</v>
      </c>
      <c r="M31" s="165">
        <v>-7420</v>
      </c>
      <c r="N31" s="165">
        <v>-6871</v>
      </c>
      <c r="O31" s="188" t="s">
        <v>304</v>
      </c>
      <c r="P31" s="165">
        <v>-32151</v>
      </c>
      <c r="Q31" s="165">
        <v>-5755</v>
      </c>
      <c r="R31" s="165">
        <v>-3729</v>
      </c>
      <c r="S31" s="165">
        <v>-2244</v>
      </c>
      <c r="T31" s="188" t="s">
        <v>304</v>
      </c>
      <c r="U31" s="165">
        <v>-24510</v>
      </c>
      <c r="V31" s="165">
        <v>-6032</v>
      </c>
      <c r="W31" s="165">
        <v>-8040</v>
      </c>
      <c r="X31" s="165">
        <v>-2244</v>
      </c>
      <c r="Y31" s="188" t="s">
        <v>304</v>
      </c>
      <c r="Z31" s="165">
        <v>-84586</v>
      </c>
      <c r="AA31" s="188">
        <v>-4600</v>
      </c>
      <c r="AB31" s="188">
        <v>-9599</v>
      </c>
      <c r="AC31" s="188">
        <v>-4432</v>
      </c>
      <c r="AD31" s="188" t="s">
        <v>304</v>
      </c>
      <c r="AE31" s="188">
        <v>-60124</v>
      </c>
    </row>
    <row r="32" spans="1:31" s="152" customFormat="1" ht="12.75">
      <c r="A32" s="145"/>
      <c r="B32" s="151" t="s">
        <v>96</v>
      </c>
      <c r="C32" s="217"/>
      <c r="D32" s="217"/>
      <c r="E32" s="146" t="s">
        <v>170</v>
      </c>
      <c r="F32" s="88">
        <v>-306355</v>
      </c>
      <c r="G32" s="88">
        <v>-427655</v>
      </c>
      <c r="H32" s="165">
        <v>-85393</v>
      </c>
      <c r="I32" s="165">
        <v>-75454</v>
      </c>
      <c r="J32" s="88">
        <v>-317433</v>
      </c>
      <c r="K32" s="165">
        <v>-317433</v>
      </c>
      <c r="L32" s="165">
        <v>-67074</v>
      </c>
      <c r="M32" s="165">
        <v>-68120</v>
      </c>
      <c r="N32" s="165">
        <v>-67067</v>
      </c>
      <c r="O32" s="188" t="s">
        <v>304</v>
      </c>
      <c r="P32" s="165">
        <v>-297551</v>
      </c>
      <c r="Q32" s="165">
        <v>-68019</v>
      </c>
      <c r="R32" s="165">
        <v>-69170</v>
      </c>
      <c r="S32" s="165">
        <v>-67493</v>
      </c>
      <c r="T32" s="189" t="s">
        <v>304</v>
      </c>
      <c r="U32" s="165">
        <v>-249265</v>
      </c>
      <c r="V32" s="88">
        <v>-83703</v>
      </c>
      <c r="W32" s="88">
        <v>-69658</v>
      </c>
      <c r="X32" s="165">
        <v>-67493</v>
      </c>
      <c r="Y32" s="188" t="s">
        <v>304</v>
      </c>
      <c r="Z32" s="165">
        <v>-306846</v>
      </c>
      <c r="AA32" s="188">
        <v>-76607</v>
      </c>
      <c r="AB32" s="188">
        <v>-79893</v>
      </c>
      <c r="AC32" s="188">
        <f>-77190</f>
        <v>-77190</v>
      </c>
      <c r="AD32" s="188" t="s">
        <v>304</v>
      </c>
      <c r="AE32" s="188">
        <v>-322073</v>
      </c>
    </row>
    <row r="33" spans="1:31" s="152" customFormat="1" ht="12.75">
      <c r="A33" s="145"/>
      <c r="B33" s="149" t="s">
        <v>211</v>
      </c>
      <c r="C33" s="217"/>
      <c r="D33" s="217"/>
      <c r="E33" s="146" t="s">
        <v>170</v>
      </c>
      <c r="F33" s="88">
        <v>67055</v>
      </c>
      <c r="G33" s="88">
        <v>-38320</v>
      </c>
      <c r="H33" s="165">
        <v>3368</v>
      </c>
      <c r="I33" s="165">
        <v>-1183</v>
      </c>
      <c r="J33" s="88">
        <v>8479</v>
      </c>
      <c r="K33" s="165">
        <v>8479</v>
      </c>
      <c r="L33" s="165">
        <v>32737</v>
      </c>
      <c r="M33" s="165">
        <v>-14618</v>
      </c>
      <c r="N33" s="165">
        <v>1636</v>
      </c>
      <c r="O33" s="188" t="s">
        <v>304</v>
      </c>
      <c r="P33" s="165">
        <v>-23935</v>
      </c>
      <c r="Q33" s="165">
        <v>3626</v>
      </c>
      <c r="R33" s="165">
        <v>-4284</v>
      </c>
      <c r="S33" s="165">
        <v>-1038</v>
      </c>
      <c r="T33" s="188" t="s">
        <v>304</v>
      </c>
      <c r="U33" s="165">
        <v>-17781</v>
      </c>
      <c r="V33" s="165">
        <v>69574</v>
      </c>
      <c r="W33" s="165">
        <v>-109494</v>
      </c>
      <c r="X33" s="165">
        <v>-1038</v>
      </c>
      <c r="Y33" s="188" t="s">
        <v>304</v>
      </c>
      <c r="Z33" s="165">
        <v>40925</v>
      </c>
      <c r="AA33" s="188">
        <v>-7176</v>
      </c>
      <c r="AB33" s="188">
        <v>30965</v>
      </c>
      <c r="AC33" s="188">
        <v>44203</v>
      </c>
      <c r="AD33" s="188" t="s">
        <v>304</v>
      </c>
      <c r="AE33" s="227">
        <v>25222</v>
      </c>
    </row>
    <row r="34" spans="1:31" s="152" customFormat="1" ht="12.75">
      <c r="A34" s="145"/>
      <c r="B34" s="37" t="s">
        <v>212</v>
      </c>
      <c r="C34" s="28"/>
      <c r="D34" s="28"/>
      <c r="E34" s="114" t="s">
        <v>170</v>
      </c>
      <c r="F34" s="81">
        <f>SUM(F20:F33)</f>
        <v>-4632053</v>
      </c>
      <c r="G34" s="81">
        <f>SUM(G20:G33)</f>
        <v>-6919393</v>
      </c>
      <c r="H34" s="166">
        <f>SUM(H20:H33)</f>
        <v>-1666537</v>
      </c>
      <c r="I34" s="166">
        <v>-1505581</v>
      </c>
      <c r="J34" s="81">
        <f>SUM(J20:J33)</f>
        <v>-6585501</v>
      </c>
      <c r="K34" s="113">
        <f>SUM(K20:K33)</f>
        <v>-6585501</v>
      </c>
      <c r="L34" s="166">
        <f>SUM(L20:L33)</f>
        <v>-1398968</v>
      </c>
      <c r="M34" s="166">
        <f>SUM(M20:M33)</f>
        <v>-1102668</v>
      </c>
      <c r="N34" s="166">
        <v>-1059376</v>
      </c>
      <c r="O34" s="190" t="s">
        <v>304</v>
      </c>
      <c r="P34" s="113">
        <f>SUM(P20:P33)</f>
        <v>-4923880</v>
      </c>
      <c r="Q34" s="113">
        <v>-1345268</v>
      </c>
      <c r="R34" s="113">
        <v>-1564352</v>
      </c>
      <c r="S34" s="113">
        <v>-1655968</v>
      </c>
      <c r="T34" s="226" t="s">
        <v>304</v>
      </c>
      <c r="U34" s="113">
        <v>-5676484</v>
      </c>
      <c r="V34" s="113">
        <v>-1933378</v>
      </c>
      <c r="W34" s="113">
        <v>-2164700</v>
      </c>
      <c r="X34" s="113">
        <v>-1655968</v>
      </c>
      <c r="Y34" s="226" t="s">
        <v>304</v>
      </c>
      <c r="Z34" s="113">
        <f>SUM(Z20:Z33)</f>
        <v>-8009998</v>
      </c>
      <c r="AA34" s="226">
        <f>SUM(AA20:AA33)</f>
        <v>-1768554</v>
      </c>
      <c r="AB34" s="226">
        <v>-2039644</v>
      </c>
      <c r="AC34" s="226">
        <v>-1990920</v>
      </c>
      <c r="AD34" s="226" t="s">
        <v>304</v>
      </c>
      <c r="AE34" s="228">
        <f>SUM(AE20:AE33)</f>
        <v>-8047759</v>
      </c>
    </row>
    <row r="35" spans="1:31" s="152" customFormat="1" ht="12.75">
      <c r="A35" s="145"/>
      <c r="C35" s="145"/>
      <c r="D35" s="145"/>
      <c r="E35" s="146"/>
      <c r="F35" s="84"/>
      <c r="G35" s="84"/>
      <c r="H35" s="84"/>
      <c r="I35" s="84"/>
      <c r="J35" s="88"/>
      <c r="L35" s="88"/>
      <c r="M35" s="88"/>
      <c r="N35" s="88"/>
      <c r="O35" s="189"/>
      <c r="T35" s="194"/>
      <c r="Y35" s="194"/>
      <c r="Z35" s="413"/>
      <c r="AA35" s="194"/>
      <c r="AC35" s="194"/>
      <c r="AD35" s="194"/>
      <c r="AE35" s="227"/>
    </row>
    <row r="36" spans="1:31" s="152" customFormat="1" ht="12.75">
      <c r="A36" s="145"/>
      <c r="B36" s="37" t="s">
        <v>103</v>
      </c>
      <c r="C36" s="28"/>
      <c r="D36" s="28"/>
      <c r="E36" s="77" t="s">
        <v>170</v>
      </c>
      <c r="F36" s="81">
        <f>SUM(F34,F17)</f>
        <v>719399</v>
      </c>
      <c r="G36" s="81">
        <f>SUM(G34,G17)</f>
        <v>969318.29600000009</v>
      </c>
      <c r="H36" s="89">
        <f>SUM(H34,H17)</f>
        <v>368875</v>
      </c>
      <c r="I36" s="89">
        <v>396257</v>
      </c>
      <c r="J36" s="81">
        <f>SUM(J34,J17)</f>
        <v>1384631</v>
      </c>
      <c r="K36" s="113">
        <f>K34+K17</f>
        <v>1384631</v>
      </c>
      <c r="L36" s="81">
        <f>SUM(L34,L17)</f>
        <v>88087</v>
      </c>
      <c r="M36" s="81">
        <f>SUM(M34,M17)</f>
        <v>-36053</v>
      </c>
      <c r="N36" s="81">
        <v>146483</v>
      </c>
      <c r="O36" s="423" t="s">
        <v>304</v>
      </c>
      <c r="P36" s="113">
        <f>P34+P17</f>
        <v>278200</v>
      </c>
      <c r="Q36" s="113">
        <v>339381</v>
      </c>
      <c r="R36" s="113">
        <v>434249</v>
      </c>
      <c r="S36" s="113">
        <v>351981</v>
      </c>
      <c r="T36" s="226" t="s">
        <v>304</v>
      </c>
      <c r="U36" s="113">
        <v>1066255</v>
      </c>
      <c r="V36" s="166">
        <v>370074</v>
      </c>
      <c r="W36" s="166">
        <v>441486</v>
      </c>
      <c r="X36" s="166">
        <v>351981</v>
      </c>
      <c r="Y36" s="190" t="s">
        <v>304</v>
      </c>
      <c r="Z36" s="113">
        <f>Z17+Z34</f>
        <v>1810566</v>
      </c>
      <c r="AA36" s="226">
        <f>AA17+AA34</f>
        <v>353429</v>
      </c>
      <c r="AB36" s="226">
        <v>295310</v>
      </c>
      <c r="AC36" s="226">
        <v>551702</v>
      </c>
      <c r="AD36" s="190" t="s">
        <v>304</v>
      </c>
      <c r="AE36" s="228">
        <v>1194809</v>
      </c>
    </row>
    <row r="37" spans="1:31" s="152" customFormat="1" ht="12.75">
      <c r="A37" s="145"/>
      <c r="B37" s="154"/>
      <c r="C37" s="148"/>
      <c r="D37" s="148"/>
      <c r="E37" s="164"/>
      <c r="F37" s="82"/>
      <c r="G37" s="82"/>
      <c r="H37" s="91"/>
      <c r="I37" s="91"/>
      <c r="J37" s="88"/>
      <c r="L37" s="88"/>
      <c r="M37" s="88"/>
      <c r="N37" s="88"/>
      <c r="O37" s="189"/>
      <c r="T37" s="194"/>
      <c r="Y37" s="194"/>
      <c r="Z37" s="413"/>
      <c r="AA37" s="194"/>
      <c r="AB37" s="194"/>
      <c r="AC37" s="194"/>
      <c r="AD37" s="194"/>
      <c r="AE37" s="188"/>
    </row>
    <row r="38" spans="1:31" s="41" customFormat="1" ht="12.75">
      <c r="A38" s="148"/>
      <c r="B38" s="115" t="s">
        <v>101</v>
      </c>
      <c r="C38" s="116"/>
      <c r="D38" s="116"/>
      <c r="E38" s="117" t="s">
        <v>170</v>
      </c>
      <c r="F38" s="118">
        <v>-190285</v>
      </c>
      <c r="G38" s="118">
        <v>-279259.65700000001</v>
      </c>
      <c r="H38" s="118">
        <v>-59681</v>
      </c>
      <c r="I38" s="118">
        <v>-83053</v>
      </c>
      <c r="J38" s="118">
        <v>-226180</v>
      </c>
      <c r="K38" s="195">
        <v>-226180</v>
      </c>
      <c r="L38" s="118">
        <v>-18573</v>
      </c>
      <c r="M38" s="118">
        <v>-12757</v>
      </c>
      <c r="N38" s="118">
        <v>-30734</v>
      </c>
      <c r="O38" s="191" t="s">
        <v>304</v>
      </c>
      <c r="P38" s="195">
        <v>-106303</v>
      </c>
      <c r="Q38" s="195">
        <v>-53261</v>
      </c>
      <c r="R38" s="195">
        <v>-75936</v>
      </c>
      <c r="S38" s="195">
        <v>-53939</v>
      </c>
      <c r="T38" s="227" t="s">
        <v>304</v>
      </c>
      <c r="U38" s="195">
        <v>-221393</v>
      </c>
      <c r="V38" s="195">
        <v>-82643</v>
      </c>
      <c r="W38" s="195">
        <v>-51957</v>
      </c>
      <c r="X38" s="195">
        <v>-53939</v>
      </c>
      <c r="Y38" s="227" t="s">
        <v>304</v>
      </c>
      <c r="Z38" s="195">
        <v>-493247</v>
      </c>
      <c r="AA38" s="227">
        <v>-65873</v>
      </c>
      <c r="AB38" s="227">
        <v>-91322</v>
      </c>
      <c r="AC38" s="227">
        <v>-94253</v>
      </c>
      <c r="AD38" s="227" t="s">
        <v>304</v>
      </c>
      <c r="AE38" s="227">
        <v>-270348</v>
      </c>
    </row>
    <row r="39" spans="1:31" s="152" customFormat="1" ht="12.75">
      <c r="A39" s="145"/>
      <c r="B39" s="44" t="s">
        <v>213</v>
      </c>
      <c r="C39" s="145"/>
      <c r="D39" s="145"/>
      <c r="E39" s="146" t="s">
        <v>170</v>
      </c>
      <c r="F39" s="84">
        <f>SUM(F36:F38)</f>
        <v>529114</v>
      </c>
      <c r="G39" s="84">
        <f>SUM(G36:G38)-1</f>
        <v>690057.63900000008</v>
      </c>
      <c r="H39" s="91">
        <f>SUM(H36:H38)</f>
        <v>309194</v>
      </c>
      <c r="I39" s="91">
        <v>313204</v>
      </c>
      <c r="J39" s="82">
        <f>SUM(J36:J38)</f>
        <v>1158451</v>
      </c>
      <c r="K39" s="196">
        <f>SUM(K36:K38)</f>
        <v>1158451</v>
      </c>
      <c r="L39" s="91">
        <f>SUM(L36:L38)</f>
        <v>69514</v>
      </c>
      <c r="M39" s="91">
        <v>-48810</v>
      </c>
      <c r="N39" s="91">
        <v>115749</v>
      </c>
      <c r="O39" s="192" t="s">
        <v>304</v>
      </c>
      <c r="P39" s="196">
        <f>SUM(P36:P38)</f>
        <v>171897</v>
      </c>
      <c r="Q39" s="196">
        <v>286120</v>
      </c>
      <c r="R39" s="196">
        <v>358313</v>
      </c>
      <c r="S39" s="196"/>
      <c r="T39" s="228" t="s">
        <v>304</v>
      </c>
      <c r="U39" s="196">
        <v>844862</v>
      </c>
      <c r="V39" s="196">
        <v>287431</v>
      </c>
      <c r="W39" s="196">
        <v>389529</v>
      </c>
      <c r="X39" s="196"/>
      <c r="Y39" s="228" t="s">
        <v>304</v>
      </c>
      <c r="Z39" s="196">
        <f>Z36+Z38</f>
        <v>1317319</v>
      </c>
      <c r="AA39" s="196">
        <f>AA36+AA38</f>
        <v>287556</v>
      </c>
      <c r="AB39" s="196">
        <v>203988</v>
      </c>
      <c r="AC39" s="228">
        <v>457449</v>
      </c>
      <c r="AD39" s="228" t="s">
        <v>304</v>
      </c>
      <c r="AE39" s="228">
        <v>924461</v>
      </c>
    </row>
    <row r="40" spans="1:31" s="152" customFormat="1" ht="12.75">
      <c r="A40" s="145"/>
      <c r="B40" s="44"/>
      <c r="C40" s="145"/>
      <c r="D40" s="145"/>
      <c r="E40" s="146"/>
      <c r="F40" s="84"/>
      <c r="G40" s="84"/>
      <c r="H40" s="84"/>
      <c r="I40" s="84"/>
      <c r="J40" s="88"/>
      <c r="L40" s="88"/>
      <c r="M40" s="88"/>
      <c r="N40" s="88"/>
      <c r="O40" s="189"/>
      <c r="T40" s="194"/>
      <c r="Y40" s="194"/>
      <c r="Z40" s="413"/>
      <c r="AA40" s="194"/>
      <c r="AB40" s="194"/>
      <c r="AC40" s="194"/>
      <c r="AD40" s="194"/>
      <c r="AE40" s="188"/>
    </row>
    <row r="41" spans="1:31" s="152" customFormat="1" ht="12.75">
      <c r="A41" s="145"/>
      <c r="B41" s="44" t="s">
        <v>102</v>
      </c>
      <c r="C41" s="145"/>
      <c r="D41" s="145"/>
      <c r="E41" s="146"/>
      <c r="F41" s="84"/>
      <c r="G41" s="84"/>
      <c r="H41" s="84"/>
      <c r="I41" s="84"/>
      <c r="J41" s="88"/>
      <c r="L41" s="88"/>
      <c r="M41" s="88"/>
      <c r="N41" s="88"/>
      <c r="O41" s="189"/>
      <c r="T41" s="194"/>
      <c r="Y41" s="194"/>
      <c r="Z41" s="413"/>
      <c r="AA41" s="194"/>
      <c r="AB41" s="194"/>
      <c r="AC41" s="194"/>
      <c r="AD41" s="194"/>
      <c r="AE41" s="188"/>
    </row>
    <row r="42" spans="1:31" s="152" customFormat="1" ht="12.75">
      <c r="A42" s="145"/>
      <c r="B42" s="151" t="s">
        <v>214</v>
      </c>
      <c r="C42" s="145"/>
      <c r="D42" s="145"/>
      <c r="E42" s="146" t="s">
        <v>170</v>
      </c>
      <c r="F42" s="165">
        <v>-3666</v>
      </c>
      <c r="G42" s="165">
        <v>3452.7919999999999</v>
      </c>
      <c r="H42" s="165">
        <v>6</v>
      </c>
      <c r="I42" s="165">
        <v>0</v>
      </c>
      <c r="J42" s="165">
        <v>6</v>
      </c>
      <c r="K42" s="165">
        <v>6</v>
      </c>
      <c r="L42" s="88">
        <v>0</v>
      </c>
      <c r="M42" s="88">
        <v>0</v>
      </c>
      <c r="N42" s="88">
        <v>0</v>
      </c>
      <c r="O42" s="189" t="s">
        <v>304</v>
      </c>
      <c r="P42" s="88">
        <v>0</v>
      </c>
      <c r="Q42" s="88">
        <v>0</v>
      </c>
      <c r="R42" s="88">
        <v>0</v>
      </c>
      <c r="S42" s="88">
        <v>0</v>
      </c>
      <c r="T42" s="189" t="s">
        <v>304</v>
      </c>
      <c r="U42" s="88">
        <v>352478</v>
      </c>
      <c r="V42" s="88">
        <v>0</v>
      </c>
      <c r="W42" s="88">
        <v>0</v>
      </c>
      <c r="X42" s="88">
        <v>0</v>
      </c>
      <c r="Y42" s="189" t="s">
        <v>304</v>
      </c>
      <c r="Z42" s="414" t="s">
        <v>304</v>
      </c>
      <c r="AA42" s="189">
        <v>0</v>
      </c>
      <c r="AB42" s="189">
        <v>0</v>
      </c>
      <c r="AC42" s="189">
        <v>0</v>
      </c>
      <c r="AD42" s="189" t="s">
        <v>304</v>
      </c>
      <c r="AE42" s="88">
        <v>0</v>
      </c>
    </row>
    <row r="43" spans="1:31" s="152" customFormat="1" ht="12.75">
      <c r="A43" s="145"/>
      <c r="B43" s="155" t="s">
        <v>215</v>
      </c>
      <c r="C43" s="153"/>
      <c r="D43" s="153"/>
      <c r="E43" s="58" t="s">
        <v>170</v>
      </c>
      <c r="F43" s="85">
        <f>SUM(F39:F42)</f>
        <v>525448</v>
      </c>
      <c r="G43" s="85">
        <f>SUM(G39:G42)+1</f>
        <v>693511.4310000001</v>
      </c>
      <c r="H43" s="98">
        <f>SUM(H39:H42)</f>
        <v>309200</v>
      </c>
      <c r="I43" s="98">
        <v>313204</v>
      </c>
      <c r="J43" s="85">
        <v>1158457</v>
      </c>
      <c r="K43" s="168">
        <f>SUM(K39:K42)</f>
        <v>1158457</v>
      </c>
      <c r="L43" s="98">
        <v>69514</v>
      </c>
      <c r="M43" s="98">
        <v>-48810</v>
      </c>
      <c r="N43" s="98">
        <v>115749</v>
      </c>
      <c r="O43" s="193" t="s">
        <v>304</v>
      </c>
      <c r="P43" s="168">
        <f>SUM(P39:P42)</f>
        <v>171897</v>
      </c>
      <c r="Q43" s="168">
        <f>SUM(Q39:Q42)</f>
        <v>286120</v>
      </c>
      <c r="R43" s="168">
        <f>SUM(R39:R42)</f>
        <v>358313</v>
      </c>
      <c r="S43" s="168">
        <v>298042</v>
      </c>
      <c r="T43" s="229" t="s">
        <v>304</v>
      </c>
      <c r="U43" s="168">
        <v>1197340</v>
      </c>
      <c r="V43" s="168">
        <v>287431</v>
      </c>
      <c r="W43" s="168">
        <v>389529</v>
      </c>
      <c r="X43" s="168">
        <v>298042</v>
      </c>
      <c r="Y43" s="229" t="s">
        <v>304</v>
      </c>
      <c r="Z43" s="168">
        <f>Z39</f>
        <v>1317319</v>
      </c>
      <c r="AA43" s="168">
        <f>AA39</f>
        <v>287556</v>
      </c>
      <c r="AB43" s="168">
        <f>AB39</f>
        <v>203988</v>
      </c>
      <c r="AC43" s="229">
        <v>457449</v>
      </c>
      <c r="AD43" s="229" t="s">
        <v>304</v>
      </c>
      <c r="AE43" s="421">
        <v>924461</v>
      </c>
    </row>
    <row r="44" spans="1:31">
      <c r="J44" s="152"/>
      <c r="L44" s="152"/>
      <c r="M44" s="152"/>
      <c r="N44" s="152"/>
      <c r="O44" s="194"/>
      <c r="T44" s="146"/>
      <c r="Y44" s="146"/>
      <c r="AA44" s="146"/>
      <c r="AB44" s="146"/>
      <c r="AC44" s="146"/>
      <c r="AD44" s="146"/>
      <c r="AE44" s="188"/>
    </row>
    <row r="45" spans="1:31">
      <c r="B45" s="154" t="s">
        <v>274</v>
      </c>
      <c r="J45" s="152"/>
      <c r="K45" s="152"/>
      <c r="L45" s="152"/>
      <c r="M45" s="152"/>
      <c r="N45" s="152"/>
      <c r="O45" s="194"/>
      <c r="P45" s="152"/>
      <c r="Q45" s="152"/>
      <c r="R45" s="152"/>
      <c r="S45" s="152"/>
      <c r="T45" s="146"/>
      <c r="U45" s="152"/>
      <c r="X45" s="152"/>
      <c r="Y45" s="146"/>
      <c r="Z45" s="413"/>
      <c r="AA45" s="146"/>
      <c r="AB45" s="146"/>
      <c r="AC45" s="146"/>
      <c r="AD45" s="146"/>
      <c r="AE45" s="188"/>
    </row>
    <row r="46" spans="1:31" ht="12.75">
      <c r="B46" s="149" t="s">
        <v>275</v>
      </c>
      <c r="E46" s="164" t="s">
        <v>170</v>
      </c>
      <c r="F46" s="165">
        <v>443408</v>
      </c>
      <c r="G46" s="165">
        <v>695864</v>
      </c>
      <c r="H46" s="165">
        <v>309165</v>
      </c>
      <c r="I46" s="165">
        <v>314371</v>
      </c>
      <c r="J46" s="165">
        <v>1197157</v>
      </c>
      <c r="K46" s="165">
        <v>1197157</v>
      </c>
      <c r="L46" s="165">
        <v>86267</v>
      </c>
      <c r="M46" s="165">
        <v>17387</v>
      </c>
      <c r="N46" s="165">
        <v>119329</v>
      </c>
      <c r="O46" s="188" t="s">
        <v>304</v>
      </c>
      <c r="P46" s="165">
        <v>273237</v>
      </c>
      <c r="Q46" s="165">
        <v>286703</v>
      </c>
      <c r="R46" s="165">
        <v>357156</v>
      </c>
      <c r="S46" s="165">
        <v>303469</v>
      </c>
      <c r="T46" s="188" t="s">
        <v>304</v>
      </c>
      <c r="U46" s="165">
        <v>1215561</v>
      </c>
      <c r="V46" s="165">
        <v>311861</v>
      </c>
      <c r="W46" s="165">
        <v>344301</v>
      </c>
      <c r="X46" s="165">
        <v>303469</v>
      </c>
      <c r="Y46" s="188" t="s">
        <v>304</v>
      </c>
      <c r="Z46" s="165">
        <v>1289118</v>
      </c>
      <c r="AA46" s="188">
        <v>281740</v>
      </c>
      <c r="AB46" s="188">
        <v>243675</v>
      </c>
      <c r="AC46" s="188">
        <v>445795</v>
      </c>
      <c r="AD46" s="188" t="s">
        <v>304</v>
      </c>
      <c r="AE46" s="188">
        <v>960483</v>
      </c>
    </row>
    <row r="47" spans="1:31" ht="12.75">
      <c r="B47" s="151" t="s">
        <v>276</v>
      </c>
      <c r="E47" s="117" t="s">
        <v>170</v>
      </c>
      <c r="F47" s="165">
        <v>82040</v>
      </c>
      <c r="G47" s="165">
        <v>-2353</v>
      </c>
      <c r="H47" s="165">
        <v>35</v>
      </c>
      <c r="I47" s="165">
        <v>-1167</v>
      </c>
      <c r="J47" s="165">
        <v>-38700</v>
      </c>
      <c r="K47" s="165">
        <v>-38700</v>
      </c>
      <c r="L47" s="165">
        <v>-16753</v>
      </c>
      <c r="M47" s="165">
        <v>-66197</v>
      </c>
      <c r="N47" s="165">
        <v>-3580</v>
      </c>
      <c r="O47" s="188" t="s">
        <v>304</v>
      </c>
      <c r="P47" s="165">
        <v>-101340</v>
      </c>
      <c r="Q47" s="165">
        <v>-583</v>
      </c>
      <c r="R47" s="165">
        <v>1157</v>
      </c>
      <c r="S47" s="165">
        <v>-5427</v>
      </c>
      <c r="T47" s="188" t="s">
        <v>304</v>
      </c>
      <c r="U47" s="165">
        <v>-18221</v>
      </c>
      <c r="V47" s="165">
        <v>-24430</v>
      </c>
      <c r="W47" s="165">
        <v>45228</v>
      </c>
      <c r="X47" s="165">
        <v>-5427</v>
      </c>
      <c r="Y47" s="188" t="s">
        <v>304</v>
      </c>
      <c r="Z47" s="165">
        <v>28201</v>
      </c>
      <c r="AA47" s="188">
        <v>5816</v>
      </c>
      <c r="AB47" s="188">
        <v>-39687</v>
      </c>
      <c r="AC47" s="188">
        <v>11654</v>
      </c>
      <c r="AD47" s="188" t="s">
        <v>304</v>
      </c>
      <c r="AE47" s="188">
        <v>-36022</v>
      </c>
    </row>
    <row r="48" spans="1:31" ht="12.75">
      <c r="B48" s="155"/>
      <c r="C48" s="153"/>
      <c r="D48" s="153"/>
      <c r="E48" s="117" t="s">
        <v>170</v>
      </c>
      <c r="F48" s="168">
        <f>F46+F47</f>
        <v>525448</v>
      </c>
      <c r="G48" s="168">
        <f>G46+G47</f>
        <v>693511</v>
      </c>
      <c r="H48" s="167">
        <f>H46+H47</f>
        <v>309200</v>
      </c>
      <c r="I48" s="167">
        <v>313204</v>
      </c>
      <c r="J48" s="168">
        <v>1158457</v>
      </c>
      <c r="K48" s="168">
        <f>K46+K47</f>
        <v>1158457</v>
      </c>
      <c r="L48" s="167">
        <v>69514</v>
      </c>
      <c r="M48" s="167">
        <v>-48810</v>
      </c>
      <c r="N48" s="98">
        <v>115749</v>
      </c>
      <c r="O48" s="193" t="s">
        <v>304</v>
      </c>
      <c r="P48" s="168">
        <f>P46+P47</f>
        <v>171897</v>
      </c>
      <c r="Q48" s="168">
        <f>Q46+Q47</f>
        <v>286120</v>
      </c>
      <c r="R48" s="168">
        <f>R46+R47</f>
        <v>358313</v>
      </c>
      <c r="S48" s="168">
        <v>298042</v>
      </c>
      <c r="T48" s="229" t="s">
        <v>304</v>
      </c>
      <c r="U48" s="168">
        <v>1197340</v>
      </c>
      <c r="V48" s="168">
        <v>287431</v>
      </c>
      <c r="W48" s="168">
        <v>389529</v>
      </c>
      <c r="X48" s="168">
        <v>298042</v>
      </c>
      <c r="Y48" s="229" t="s">
        <v>304</v>
      </c>
      <c r="Z48" s="168">
        <f>Z46+Z47</f>
        <v>1317319</v>
      </c>
      <c r="AA48" s="229">
        <f>AA46+AA47</f>
        <v>287556</v>
      </c>
      <c r="AB48" s="229">
        <v>203988</v>
      </c>
      <c r="AC48" s="229">
        <v>457449</v>
      </c>
      <c r="AD48" s="229" t="s">
        <v>304</v>
      </c>
      <c r="AE48" s="229">
        <v>924461</v>
      </c>
    </row>
    <row r="49" spans="2:16">
      <c r="I49" s="152"/>
      <c r="J49" s="152"/>
      <c r="K49" s="152"/>
      <c r="P49" s="152"/>
    </row>
    <row r="52" spans="2:16" ht="15" customHeight="1">
      <c r="B52" s="430" t="s">
        <v>219</v>
      </c>
      <c r="C52" s="430"/>
      <c r="D52" s="430"/>
      <c r="E52" s="430"/>
      <c r="F52" s="430"/>
      <c r="G52" s="430"/>
      <c r="H52" s="430"/>
      <c r="I52" s="430"/>
      <c r="J52" s="219"/>
      <c r="K52" s="219"/>
      <c r="P52" s="219"/>
    </row>
    <row r="53" spans="2:16" ht="15" customHeight="1">
      <c r="B53" s="430"/>
      <c r="C53" s="430"/>
      <c r="D53" s="430"/>
      <c r="E53" s="430"/>
      <c r="F53" s="430"/>
      <c r="G53" s="430"/>
      <c r="H53" s="430"/>
      <c r="I53" s="430"/>
      <c r="J53" s="219"/>
      <c r="K53" s="219"/>
      <c r="P53" s="219"/>
    </row>
    <row r="54" spans="2:16" ht="15" customHeight="1">
      <c r="B54" s="430"/>
      <c r="C54" s="430"/>
      <c r="D54" s="430"/>
      <c r="E54" s="430"/>
      <c r="F54" s="430"/>
      <c r="G54" s="430"/>
      <c r="H54" s="430"/>
      <c r="I54" s="430"/>
      <c r="J54" s="219"/>
      <c r="K54" s="219"/>
      <c r="P54" s="219"/>
    </row>
    <row r="55" spans="2:16" ht="25.15" customHeight="1">
      <c r="B55" s="430"/>
      <c r="C55" s="430"/>
      <c r="D55" s="430"/>
      <c r="E55" s="430"/>
      <c r="F55" s="430"/>
      <c r="G55" s="430"/>
      <c r="H55" s="430"/>
      <c r="I55" s="430"/>
      <c r="J55" s="219"/>
      <c r="K55" s="219"/>
      <c r="P55" s="219"/>
    </row>
  </sheetData>
  <mergeCells count="4">
    <mergeCell ref="B26:D26"/>
    <mergeCell ref="B28:D28"/>
    <mergeCell ref="B31:D31"/>
    <mergeCell ref="B52:I55"/>
  </mergeCells>
  <pageMargins left="0.25" right="0.25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BA127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8.7109375" defaultRowHeight="12.75" outlineLevelCol="1"/>
  <cols>
    <col min="1" max="1" width="4" style="156" customWidth="1"/>
    <col min="2" max="2" width="4.5703125" style="156" customWidth="1"/>
    <col min="3" max="3" width="83" style="156" customWidth="1"/>
    <col min="4" max="4" width="46.42578125" style="156" customWidth="1"/>
    <col min="5" max="5" width="15.7109375" style="146" customWidth="1"/>
    <col min="6" max="7" width="13.28515625" style="156" hidden="1" customWidth="1" outlineLevel="1"/>
    <col min="8" max="8" width="13" style="156" hidden="1" customWidth="1" outlineLevel="1"/>
    <col min="9" max="9" width="11" style="156" hidden="1" customWidth="1" outlineLevel="1"/>
    <col min="10" max="10" width="14.7109375" style="101" customWidth="1" collapsed="1"/>
    <col min="11" max="11" width="14.7109375" style="101" hidden="1" customWidth="1" outlineLevel="1"/>
    <col min="12" max="12" width="16.7109375" style="101" hidden="1" customWidth="1" outlineLevel="1"/>
    <col min="13" max="14" width="14.7109375" style="101" hidden="1" customWidth="1" outlineLevel="1"/>
    <col min="15" max="15" width="14.7109375" style="101" customWidth="1" collapsed="1"/>
    <col min="16" max="19" width="14.7109375" style="101" hidden="1" customWidth="1" outlineLevel="1"/>
    <col min="20" max="20" width="14.7109375" style="101" customWidth="1" collapsed="1"/>
    <col min="21" max="22" width="15" style="101" hidden="1" customWidth="1" outlineLevel="1"/>
    <col min="23" max="24" width="14.7109375" style="101" hidden="1" customWidth="1" outlineLevel="1"/>
    <col min="25" max="25" width="15" style="101" customWidth="1" collapsed="1"/>
    <col min="26" max="26" width="14.7109375" style="101" hidden="1" customWidth="1" outlineLevel="1"/>
    <col min="27" max="27" width="22.28515625" style="101" hidden="1" customWidth="1" outlineLevel="1"/>
    <col min="28" max="28" width="14.7109375" style="101" hidden="1" customWidth="1" outlineLevel="1"/>
    <col min="29" max="29" width="21.42578125" style="101" hidden="1" customWidth="1" outlineLevel="1"/>
    <col min="30" max="30" width="14.7109375" style="101" hidden="1" customWidth="1" outlineLevel="1"/>
    <col min="31" max="31" width="21.42578125" style="101" hidden="1" customWidth="1" outlineLevel="1"/>
    <col min="32" max="32" width="14.7109375" style="156" hidden="1" customWidth="1" outlineLevel="1"/>
    <col min="33" max="33" width="14.7109375" style="156" customWidth="1" collapsed="1"/>
    <col min="34" max="37" width="14.7109375" style="156" hidden="1" customWidth="1" outlineLevel="1"/>
    <col min="38" max="38" width="14.7109375" style="156" customWidth="1" collapsed="1"/>
    <col min="39" max="41" width="10.140625" style="156" hidden="1" customWidth="1" outlineLevel="1"/>
    <col min="42" max="42" width="10.7109375" style="156" hidden="1" customWidth="1" outlineLevel="1"/>
    <col min="43" max="43" width="11" style="239" customWidth="1" collapsed="1"/>
    <col min="44" max="44" width="10.140625" style="156" hidden="1" customWidth="1" outlineLevel="1"/>
    <col min="45" max="45" width="9.42578125" style="156" hidden="1" customWidth="1" outlineLevel="1"/>
    <col min="46" max="47" width="11.140625" style="156" hidden="1" customWidth="1" outlineLevel="1"/>
    <col min="48" max="48" width="11" style="239" customWidth="1" collapsed="1"/>
    <col min="49" max="49" width="11.140625" style="156" customWidth="1" outlineLevel="1"/>
    <col min="50" max="50" width="10.5703125" style="156" customWidth="1" outlineLevel="1"/>
    <col min="51" max="51" width="10.42578125" style="156" customWidth="1" outlineLevel="1"/>
    <col min="52" max="52" width="8.7109375" style="156" customWidth="1" outlineLevel="1"/>
    <col min="53" max="53" width="10.28515625" style="156" bestFit="1" customWidth="1"/>
    <col min="54" max="16384" width="8.7109375" style="156"/>
  </cols>
  <sheetData>
    <row r="1" spans="2:53">
      <c r="B1" s="14"/>
      <c r="C1" s="15"/>
      <c r="D1" s="15"/>
      <c r="E1" s="15"/>
      <c r="F1" s="160" t="s">
        <v>145</v>
      </c>
      <c r="G1" s="160" t="s">
        <v>146</v>
      </c>
      <c r="H1" s="160" t="s">
        <v>147</v>
      </c>
      <c r="I1" s="160" t="s">
        <v>148</v>
      </c>
      <c r="J1" s="120">
        <v>2015</v>
      </c>
      <c r="K1" s="112" t="s">
        <v>149</v>
      </c>
      <c r="L1" s="112" t="s">
        <v>150</v>
      </c>
      <c r="M1" s="112" t="s">
        <v>151</v>
      </c>
      <c r="N1" s="112" t="s">
        <v>152</v>
      </c>
      <c r="O1" s="120">
        <v>2016</v>
      </c>
      <c r="P1" s="112" t="s">
        <v>153</v>
      </c>
      <c r="Q1" s="112" t="s">
        <v>154</v>
      </c>
      <c r="R1" s="112" t="s">
        <v>155</v>
      </c>
      <c r="S1" s="112" t="s">
        <v>156</v>
      </c>
      <c r="T1" s="120">
        <v>2017</v>
      </c>
      <c r="U1" s="112" t="s">
        <v>157</v>
      </c>
      <c r="V1" s="112" t="s">
        <v>164</v>
      </c>
      <c r="W1" s="112" t="s">
        <v>165</v>
      </c>
      <c r="X1" s="112" t="s">
        <v>168</v>
      </c>
      <c r="Y1" s="120">
        <v>2018</v>
      </c>
      <c r="Z1" s="112" t="s">
        <v>169</v>
      </c>
      <c r="AA1" s="112" t="s">
        <v>169</v>
      </c>
      <c r="AB1" s="112" t="s">
        <v>177</v>
      </c>
      <c r="AC1" s="112" t="s">
        <v>177</v>
      </c>
      <c r="AD1" s="112" t="s">
        <v>189</v>
      </c>
      <c r="AE1" s="112" t="s">
        <v>189</v>
      </c>
      <c r="AF1" s="112" t="s">
        <v>201</v>
      </c>
      <c r="AG1" s="120">
        <v>2019</v>
      </c>
      <c r="AH1" s="112" t="s">
        <v>262</v>
      </c>
      <c r="AI1" s="112" t="s">
        <v>287</v>
      </c>
      <c r="AJ1" s="112" t="s">
        <v>293</v>
      </c>
      <c r="AK1" s="112" t="s">
        <v>301</v>
      </c>
      <c r="AL1" s="120">
        <v>2020</v>
      </c>
      <c r="AM1" s="160" t="s">
        <v>312</v>
      </c>
      <c r="AN1" s="160" t="s">
        <v>315</v>
      </c>
      <c r="AO1" s="160" t="s">
        <v>321</v>
      </c>
      <c r="AP1" s="160" t="s">
        <v>324</v>
      </c>
      <c r="AQ1" s="120">
        <v>2021</v>
      </c>
      <c r="AR1" s="160" t="s">
        <v>327</v>
      </c>
      <c r="AS1" s="160" t="s">
        <v>331</v>
      </c>
      <c r="AT1" s="160" t="s">
        <v>335</v>
      </c>
      <c r="AU1" s="160" t="s">
        <v>343</v>
      </c>
      <c r="AV1" s="120">
        <v>2022</v>
      </c>
      <c r="AW1" s="160" t="s">
        <v>348</v>
      </c>
      <c r="AX1" s="160" t="s">
        <v>415</v>
      </c>
      <c r="AY1" s="160" t="s">
        <v>423</v>
      </c>
      <c r="AZ1" s="160" t="s">
        <v>433</v>
      </c>
      <c r="BA1" s="52">
        <v>2023</v>
      </c>
    </row>
    <row r="2" spans="2:53">
      <c r="B2" s="145" t="s">
        <v>38</v>
      </c>
      <c r="C2" s="145"/>
      <c r="D2" s="145"/>
      <c r="E2" s="161" t="s">
        <v>178</v>
      </c>
      <c r="F2" s="158">
        <v>53.93634920634922</v>
      </c>
      <c r="G2" s="158">
        <v>57.841653225806461</v>
      </c>
      <c r="H2" s="158">
        <v>55.268815789473685</v>
      </c>
      <c r="I2" s="158">
        <v>43.764296875000021</v>
      </c>
      <c r="J2" s="121">
        <v>52.37003937007875</v>
      </c>
      <c r="K2" s="121">
        <v>33.939193548387088</v>
      </c>
      <c r="L2" s="121">
        <v>39.810519999999983</v>
      </c>
      <c r="M2" s="121">
        <v>41.879710526315769</v>
      </c>
      <c r="N2" s="121">
        <v>49.326984126984122</v>
      </c>
      <c r="O2" s="121">
        <v>43.734169960474318</v>
      </c>
      <c r="P2" s="121">
        <v>53.692187500000017</v>
      </c>
      <c r="Q2" s="121">
        <v>51.71540000000001</v>
      </c>
      <c r="R2" s="121">
        <v>51.837910052910054</v>
      </c>
      <c r="S2" s="121">
        <v>61.256825396825377</v>
      </c>
      <c r="T2" s="121">
        <v>54.192638888888901</v>
      </c>
      <c r="U2" s="121">
        <v>66.819841269841262</v>
      </c>
      <c r="V2" s="121">
        <v>70.576279999999997</v>
      </c>
      <c r="W2" s="121">
        <v>72.129232804232799</v>
      </c>
      <c r="X2" s="121">
        <v>68.87</v>
      </c>
      <c r="Y2" s="121">
        <v>71.31</v>
      </c>
      <c r="Z2" s="171">
        <v>63.13</v>
      </c>
      <c r="AA2" s="171">
        <v>63.13</v>
      </c>
      <c r="AB2" s="76">
        <v>68.861229508196715</v>
      </c>
      <c r="AC2" s="76">
        <v>68.861229508196715</v>
      </c>
      <c r="AD2" s="122">
        <v>62.000461538461529</v>
      </c>
      <c r="AE2" s="76">
        <v>62.000461538461529</v>
      </c>
      <c r="AF2" s="122">
        <v>63.084531249999984</v>
      </c>
      <c r="AG2" s="122">
        <v>64.209999999999994</v>
      </c>
      <c r="AH2" s="145">
        <v>50.7</v>
      </c>
      <c r="AI2" s="122">
        <v>29.556229508196722</v>
      </c>
      <c r="AJ2" s="158">
        <v>42.944923076923082</v>
      </c>
      <c r="AK2" s="158">
        <v>44.162812500000008</v>
      </c>
      <c r="AL2" s="158">
        <v>41.838346456692925</v>
      </c>
      <c r="AM2" s="158">
        <v>61.122301587301592</v>
      </c>
      <c r="AN2" s="158">
        <v>68.967459016393434</v>
      </c>
      <c r="AO2" s="158">
        <v>67.915687830687858</v>
      </c>
      <c r="AP2" s="145">
        <v>70.91</v>
      </c>
      <c r="AQ2" s="55">
        <v>67.22886210859572</v>
      </c>
      <c r="AR2" s="158">
        <v>102.23</v>
      </c>
      <c r="AS2" s="145">
        <v>113.93</v>
      </c>
      <c r="AT2" s="150">
        <v>105.51</v>
      </c>
      <c r="AU2" s="150">
        <v>88.87</v>
      </c>
      <c r="AV2" s="55">
        <v>101.31667999999998</v>
      </c>
      <c r="AW2" s="224">
        <v>81.170468750000026</v>
      </c>
      <c r="AX2" s="158">
        <v>79.66</v>
      </c>
      <c r="AY2" s="158">
        <v>86.75</v>
      </c>
      <c r="AZ2" s="158">
        <v>84.337301587301582</v>
      </c>
      <c r="BA2" s="55">
        <v>82.642290836653416</v>
      </c>
    </row>
    <row r="3" spans="2:53">
      <c r="B3" s="148" t="s">
        <v>166</v>
      </c>
      <c r="C3" s="148"/>
      <c r="D3" s="148"/>
      <c r="E3" s="161" t="s">
        <v>179</v>
      </c>
      <c r="F3" s="65">
        <v>184.57788888888882</v>
      </c>
      <c r="G3" s="65">
        <v>185.22325966850809</v>
      </c>
      <c r="H3" s="65">
        <v>195.90369963369969</v>
      </c>
      <c r="I3" s="158">
        <v>300.43565217391313</v>
      </c>
      <c r="J3" s="121">
        <v>222.25147945205487</v>
      </c>
      <c r="K3" s="123">
        <v>355.11813186813185</v>
      </c>
      <c r="L3" s="123">
        <v>345.34906593406595</v>
      </c>
      <c r="M3" s="123">
        <v>344.0023722627738</v>
      </c>
      <c r="N3" s="121">
        <v>335.07271739130442</v>
      </c>
      <c r="O3" s="121">
        <v>341.75775956284173</v>
      </c>
      <c r="P3" s="123">
        <v>322.5292222222223</v>
      </c>
      <c r="Q3" s="123">
        <v>318.74718232044182</v>
      </c>
      <c r="R3" s="123">
        <v>323.27384615384625</v>
      </c>
      <c r="S3" s="121">
        <v>334.4015217391306</v>
      </c>
      <c r="T3" s="121">
        <v>326.07863013698676</v>
      </c>
      <c r="U3" s="121">
        <v>323.30644444444448</v>
      </c>
      <c r="V3" s="121">
        <v>326.48535911602187</v>
      </c>
      <c r="W3" s="121">
        <v>336.39780219780152</v>
      </c>
      <c r="X3" s="121">
        <v>369.83</v>
      </c>
      <c r="Y3" s="121">
        <v>344.71</v>
      </c>
      <c r="Z3" s="158">
        <v>378.04</v>
      </c>
      <c r="AA3" s="158">
        <v>378.04</v>
      </c>
      <c r="AB3" s="172">
        <v>379.14</v>
      </c>
      <c r="AC3" s="172">
        <v>379.14</v>
      </c>
      <c r="AD3" s="124">
        <v>385.85935483870952</v>
      </c>
      <c r="AE3" s="172">
        <v>385.85935483870952</v>
      </c>
      <c r="AF3" s="124">
        <v>386.85849462365593</v>
      </c>
      <c r="AG3" s="124">
        <v>382.86536986301365</v>
      </c>
      <c r="AH3" s="172">
        <v>391.72</v>
      </c>
      <c r="AI3" s="124">
        <v>417.69131868131882</v>
      </c>
      <c r="AJ3" s="172">
        <v>418.19054347826108</v>
      </c>
      <c r="AK3" s="172">
        <v>426.05826086956529</v>
      </c>
      <c r="AL3" s="172">
        <v>413.46338797814178</v>
      </c>
      <c r="AM3" s="172">
        <v>419.93822222222207</v>
      </c>
      <c r="AN3" s="172">
        <v>428.44560439560468</v>
      </c>
      <c r="AO3" s="172">
        <v>424.70391941391995</v>
      </c>
      <c r="AP3" s="145">
        <v>426.06</v>
      </c>
      <c r="AQ3" s="55">
        <v>424.78693650793667</v>
      </c>
      <c r="AR3" s="172">
        <v>457.41</v>
      </c>
      <c r="AS3" s="145">
        <v>442.8</v>
      </c>
      <c r="AT3" s="158">
        <v>458.60336996336929</v>
      </c>
      <c r="AU3" s="158">
        <v>467.84739130434792</v>
      </c>
      <c r="AV3" s="55">
        <v>460.93336986301358</v>
      </c>
      <c r="AW3" s="158">
        <v>454.8183333333335</v>
      </c>
      <c r="AX3" s="224">
        <v>448.82</v>
      </c>
      <c r="AY3" s="224">
        <v>455.27</v>
      </c>
      <c r="AZ3" s="158">
        <v>465.93182795698937</v>
      </c>
      <c r="BA3" s="55">
        <v>456.21369863013626</v>
      </c>
    </row>
    <row r="4" spans="2:53">
      <c r="B4" s="17" t="s">
        <v>167</v>
      </c>
      <c r="C4" s="18"/>
      <c r="D4" s="18"/>
      <c r="E4" s="54" t="s">
        <v>179</v>
      </c>
      <c r="F4" s="159">
        <v>185.65</v>
      </c>
      <c r="G4" s="159">
        <v>186.2</v>
      </c>
      <c r="H4" s="159">
        <v>270.39999999999998</v>
      </c>
      <c r="I4" s="159">
        <v>339.47</v>
      </c>
      <c r="J4" s="125">
        <v>339.47</v>
      </c>
      <c r="K4" s="125">
        <v>343.06</v>
      </c>
      <c r="L4" s="125">
        <v>338.87</v>
      </c>
      <c r="M4" s="125">
        <v>334.93</v>
      </c>
      <c r="N4" s="125">
        <v>333.29</v>
      </c>
      <c r="O4" s="125">
        <v>333.29</v>
      </c>
      <c r="P4" s="125">
        <v>314.79000000000002</v>
      </c>
      <c r="Q4" s="125">
        <v>321.45999999999998</v>
      </c>
      <c r="R4" s="125">
        <v>341.19</v>
      </c>
      <c r="S4" s="125">
        <v>332.33</v>
      </c>
      <c r="T4" s="125">
        <v>332.33</v>
      </c>
      <c r="U4" s="125">
        <v>318.31</v>
      </c>
      <c r="V4" s="125">
        <v>341.08</v>
      </c>
      <c r="W4" s="125">
        <v>363.07</v>
      </c>
      <c r="X4" s="125">
        <v>384.2</v>
      </c>
      <c r="Y4" s="125">
        <v>384.2</v>
      </c>
      <c r="Z4" s="159">
        <v>380.04</v>
      </c>
      <c r="AA4" s="159">
        <v>380.04</v>
      </c>
      <c r="AB4" s="159">
        <v>380.53</v>
      </c>
      <c r="AC4" s="159">
        <v>380.53</v>
      </c>
      <c r="AD4" s="125">
        <v>387.99</v>
      </c>
      <c r="AE4" s="159">
        <v>387.99</v>
      </c>
      <c r="AF4" s="125">
        <v>382.59</v>
      </c>
      <c r="AG4" s="125">
        <v>382.59</v>
      </c>
      <c r="AH4" s="159">
        <v>447.67</v>
      </c>
      <c r="AI4" s="125">
        <v>403.93</v>
      </c>
      <c r="AJ4" s="159">
        <v>431.82</v>
      </c>
      <c r="AK4" s="159">
        <v>420.91</v>
      </c>
      <c r="AL4" s="159">
        <v>420.91</v>
      </c>
      <c r="AM4" s="159">
        <v>424.89</v>
      </c>
      <c r="AN4" s="159">
        <v>427.89</v>
      </c>
      <c r="AO4" s="159">
        <v>425.7</v>
      </c>
      <c r="AP4" s="159">
        <v>431.8</v>
      </c>
      <c r="AQ4" s="56">
        <v>431.8</v>
      </c>
      <c r="AR4" s="159">
        <v>466.31</v>
      </c>
      <c r="AS4" s="159">
        <v>470.34</v>
      </c>
      <c r="AT4" s="159">
        <v>476.71</v>
      </c>
      <c r="AU4" s="159">
        <v>462.65</v>
      </c>
      <c r="AV4" s="56">
        <v>462.65</v>
      </c>
      <c r="AW4" s="159">
        <v>451.71</v>
      </c>
      <c r="AX4" s="159">
        <v>452.51</v>
      </c>
      <c r="AY4" s="159">
        <v>474.47</v>
      </c>
      <c r="AZ4" s="159">
        <v>454.56</v>
      </c>
      <c r="BA4" s="422">
        <v>454.56</v>
      </c>
    </row>
    <row r="5" spans="2:53">
      <c r="B5" s="151"/>
      <c r="C5" s="151"/>
      <c r="D5" s="151"/>
      <c r="E5" s="162"/>
      <c r="F5" s="151"/>
      <c r="G5" s="151"/>
      <c r="H5" s="151"/>
      <c r="I5" s="151"/>
      <c r="AB5" s="103"/>
      <c r="AC5" s="103"/>
      <c r="AD5" s="103"/>
      <c r="AE5" s="103"/>
      <c r="AF5" s="103"/>
      <c r="AI5" s="103"/>
      <c r="AJ5" s="103"/>
      <c r="AK5" s="103"/>
    </row>
    <row r="6" spans="2:53">
      <c r="F6" s="65"/>
      <c r="G6" s="65"/>
      <c r="H6" s="65"/>
      <c r="I6" s="65"/>
      <c r="AB6" s="103"/>
      <c r="AC6" s="103"/>
      <c r="AD6" s="103"/>
      <c r="AE6" s="103"/>
      <c r="AF6" s="103"/>
      <c r="AG6" s="156" t="s">
        <v>175</v>
      </c>
      <c r="AI6" s="103"/>
      <c r="AJ6" s="103"/>
      <c r="AK6" s="103"/>
      <c r="AL6" s="156" t="s">
        <v>175</v>
      </c>
    </row>
    <row r="7" spans="2:53" ht="18.75">
      <c r="B7" s="20" t="s">
        <v>10</v>
      </c>
      <c r="AB7" s="103"/>
      <c r="AC7" s="103"/>
      <c r="AD7" s="103"/>
      <c r="AE7" s="103"/>
      <c r="AF7" s="103"/>
      <c r="AI7" s="103"/>
      <c r="AJ7" s="103"/>
      <c r="AK7" s="103"/>
    </row>
    <row r="8" spans="2:53">
      <c r="B8" s="151"/>
      <c r="AB8" s="103"/>
      <c r="AC8" s="103"/>
      <c r="AD8" s="103"/>
      <c r="AE8" s="103"/>
      <c r="AF8" s="103"/>
      <c r="AI8" s="103"/>
      <c r="AJ8" s="103"/>
      <c r="AK8" s="103"/>
    </row>
    <row r="9" spans="2:53">
      <c r="B9" s="151" t="s">
        <v>84</v>
      </c>
      <c r="U9" s="104"/>
      <c r="AB9" s="105"/>
      <c r="AC9" s="105"/>
      <c r="AD9" s="105"/>
      <c r="AE9" s="105"/>
      <c r="AF9" s="105"/>
      <c r="AI9" s="105"/>
      <c r="AJ9" s="105"/>
      <c r="AK9" s="105"/>
    </row>
    <row r="10" spans="2:53">
      <c r="B10" s="23"/>
      <c r="C10" s="23"/>
      <c r="D10" s="23"/>
      <c r="E10" s="64"/>
      <c r="F10" s="160" t="s">
        <v>145</v>
      </c>
      <c r="G10" s="160" t="s">
        <v>146</v>
      </c>
      <c r="H10" s="160" t="s">
        <v>147</v>
      </c>
      <c r="I10" s="160" t="s">
        <v>148</v>
      </c>
      <c r="J10" s="120">
        <v>2015</v>
      </c>
      <c r="K10" s="102" t="s">
        <v>149</v>
      </c>
      <c r="L10" s="102" t="s">
        <v>150</v>
      </c>
      <c r="M10" s="102" t="s">
        <v>151</v>
      </c>
      <c r="N10" s="102" t="s">
        <v>152</v>
      </c>
      <c r="O10" s="120">
        <v>2016</v>
      </c>
      <c r="P10" s="102" t="s">
        <v>153</v>
      </c>
      <c r="Q10" s="102" t="s">
        <v>154</v>
      </c>
      <c r="R10" s="102" t="s">
        <v>155</v>
      </c>
      <c r="S10" s="102" t="s">
        <v>156</v>
      </c>
      <c r="T10" s="120">
        <v>2017</v>
      </c>
      <c r="U10" s="102" t="s">
        <v>157</v>
      </c>
      <c r="V10" s="102" t="s">
        <v>164</v>
      </c>
      <c r="W10" s="102" t="s">
        <v>165</v>
      </c>
      <c r="X10" s="102" t="s">
        <v>168</v>
      </c>
      <c r="Y10" s="120">
        <v>2018</v>
      </c>
      <c r="Z10" s="102" t="s">
        <v>188</v>
      </c>
      <c r="AA10" s="102" t="s">
        <v>278</v>
      </c>
      <c r="AB10" s="102" t="s">
        <v>292</v>
      </c>
      <c r="AC10" s="102" t="s">
        <v>290</v>
      </c>
      <c r="AD10" s="102" t="s">
        <v>194</v>
      </c>
      <c r="AE10" s="102" t="s">
        <v>300</v>
      </c>
      <c r="AF10" s="102" t="s">
        <v>201</v>
      </c>
      <c r="AG10" s="120">
        <v>2019</v>
      </c>
      <c r="AH10" s="112" t="s">
        <v>277</v>
      </c>
      <c r="AI10" s="112" t="s">
        <v>291</v>
      </c>
      <c r="AJ10" s="112" t="s">
        <v>295</v>
      </c>
      <c r="AK10" s="112" t="s">
        <v>306</v>
      </c>
      <c r="AL10" s="120">
        <v>2020</v>
      </c>
      <c r="AM10" s="112" t="s">
        <v>314</v>
      </c>
      <c r="AN10" s="112" t="s">
        <v>318</v>
      </c>
      <c r="AO10" s="112" t="s">
        <v>323</v>
      </c>
      <c r="AP10" s="112" t="s">
        <v>326</v>
      </c>
      <c r="AQ10" s="120">
        <v>2021</v>
      </c>
      <c r="AR10" s="160" t="s">
        <v>329</v>
      </c>
      <c r="AS10" s="160" t="s">
        <v>334</v>
      </c>
      <c r="AT10" s="160" t="s">
        <v>337</v>
      </c>
      <c r="AU10" s="160" t="s">
        <v>344</v>
      </c>
      <c r="AV10" s="120">
        <v>2022</v>
      </c>
      <c r="AW10" s="160" t="s">
        <v>418</v>
      </c>
      <c r="AX10" s="160" t="s">
        <v>419</v>
      </c>
      <c r="AY10" s="160" t="s">
        <v>424</v>
      </c>
      <c r="AZ10" s="160" t="s">
        <v>435</v>
      </c>
      <c r="BA10" s="120">
        <v>2023</v>
      </c>
    </row>
    <row r="11" spans="2:53" s="151" customFormat="1">
      <c r="B11" s="154" t="s">
        <v>279</v>
      </c>
      <c r="C11" s="149"/>
      <c r="D11" s="149"/>
      <c r="E11" s="161"/>
      <c r="F11" s="176"/>
      <c r="G11" s="176"/>
      <c r="H11" s="176"/>
      <c r="I11" s="176"/>
      <c r="J11" s="136"/>
      <c r="K11" s="135"/>
      <c r="L11" s="135"/>
      <c r="M11" s="135"/>
      <c r="N11" s="135"/>
      <c r="O11" s="136"/>
      <c r="P11" s="135"/>
      <c r="Q11" s="135"/>
      <c r="R11" s="135"/>
      <c r="S11" s="135"/>
      <c r="T11" s="136"/>
      <c r="U11" s="135"/>
      <c r="V11" s="135"/>
      <c r="W11" s="135"/>
      <c r="X11" s="135"/>
      <c r="Y11" s="136"/>
      <c r="Z11" s="135"/>
      <c r="AA11" s="135"/>
      <c r="AB11" s="135"/>
      <c r="AC11" s="135"/>
      <c r="AD11" s="135"/>
      <c r="AE11" s="135"/>
      <c r="AF11" s="135"/>
      <c r="AG11" s="134"/>
      <c r="AH11" s="139"/>
      <c r="AI11" s="139"/>
      <c r="AJ11" s="139"/>
      <c r="AK11" s="139"/>
      <c r="AL11" s="134"/>
      <c r="AM11" s="139"/>
      <c r="AN11" s="139"/>
      <c r="AQ11" s="44"/>
      <c r="AV11" s="44"/>
    </row>
    <row r="12" spans="2:53">
      <c r="B12" s="151" t="s">
        <v>220</v>
      </c>
      <c r="C12" s="151"/>
      <c r="D12" s="151"/>
      <c r="E12" s="162" t="s">
        <v>170</v>
      </c>
      <c r="F12" s="173">
        <v>-76859.284</v>
      </c>
      <c r="G12" s="173">
        <v>-76355.551999999996</v>
      </c>
      <c r="H12" s="173">
        <v>82422.017999999996</v>
      </c>
      <c r="I12" s="126">
        <v>0</v>
      </c>
      <c r="J12" s="100">
        <v>52976.616000000002</v>
      </c>
      <c r="K12" s="100">
        <v>-91338.546000000002</v>
      </c>
      <c r="L12" s="100">
        <v>-64966.205999999998</v>
      </c>
      <c r="M12" s="100">
        <v>412.77</v>
      </c>
      <c r="N12" s="127">
        <v>0</v>
      </c>
      <c r="O12" s="100">
        <v>163108.149</v>
      </c>
      <c r="P12" s="100">
        <v>33464.974999999999</v>
      </c>
      <c r="Q12" s="100">
        <v>362841.01699999999</v>
      </c>
      <c r="R12" s="100">
        <v>86122.365999999995</v>
      </c>
      <c r="S12" s="127">
        <v>0</v>
      </c>
      <c r="T12" s="100">
        <v>719399.11300000001</v>
      </c>
      <c r="U12" s="100">
        <v>-31235.017</v>
      </c>
      <c r="V12" s="100">
        <v>464956.49599999998</v>
      </c>
      <c r="W12" s="100">
        <v>851678.91799999995</v>
      </c>
      <c r="X12" s="127">
        <v>0</v>
      </c>
      <c r="Y12" s="100">
        <v>969317.81900000002</v>
      </c>
      <c r="Z12" s="100">
        <v>368878</v>
      </c>
      <c r="AA12" s="173">
        <v>368875</v>
      </c>
      <c r="AB12" s="173">
        <v>765132</v>
      </c>
      <c r="AC12" s="173">
        <v>765132</v>
      </c>
      <c r="AD12" s="100">
        <v>959026</v>
      </c>
      <c r="AE12" s="173">
        <v>959026</v>
      </c>
      <c r="AF12" s="127">
        <v>0</v>
      </c>
      <c r="AG12" s="173">
        <v>1384631</v>
      </c>
      <c r="AH12" s="100">
        <v>88087</v>
      </c>
      <c r="AI12" s="100">
        <v>52034</v>
      </c>
      <c r="AJ12" s="100">
        <v>198517</v>
      </c>
      <c r="AK12" s="201" t="s">
        <v>304</v>
      </c>
      <c r="AL12" s="173">
        <v>278200</v>
      </c>
      <c r="AM12" s="100">
        <v>339381</v>
      </c>
      <c r="AN12" s="100">
        <v>773630</v>
      </c>
      <c r="AO12" s="100">
        <v>1125611</v>
      </c>
      <c r="AP12" s="230" t="s">
        <v>304</v>
      </c>
      <c r="AQ12" s="100">
        <v>1066255</v>
      </c>
      <c r="AR12" s="100">
        <v>370074</v>
      </c>
      <c r="AS12" s="100">
        <v>811560</v>
      </c>
      <c r="AT12" s="100">
        <v>1465290</v>
      </c>
      <c r="AU12" s="230" t="s">
        <v>304</v>
      </c>
      <c r="AV12" s="100">
        <v>1810566</v>
      </c>
      <c r="AW12" s="100">
        <v>353429</v>
      </c>
      <c r="AX12" s="100">
        <v>648739</v>
      </c>
      <c r="AY12" s="100">
        <v>1200441</v>
      </c>
      <c r="AZ12" s="230" t="s">
        <v>304</v>
      </c>
      <c r="BA12" s="230">
        <v>1194809</v>
      </c>
    </row>
    <row r="13" spans="2:53">
      <c r="B13" s="151" t="s">
        <v>221</v>
      </c>
      <c r="C13" s="151"/>
      <c r="D13" s="151"/>
      <c r="E13" s="162" t="s">
        <v>170</v>
      </c>
      <c r="F13" s="173">
        <v>113625.37699999999</v>
      </c>
      <c r="G13" s="173">
        <v>208436.57500000001</v>
      </c>
      <c r="H13" s="173">
        <v>280980.97399999999</v>
      </c>
      <c r="I13" s="126">
        <v>0</v>
      </c>
      <c r="J13" s="100">
        <v>653693.071</v>
      </c>
      <c r="K13" s="100">
        <v>158288.6</v>
      </c>
      <c r="L13" s="100">
        <v>235884.133</v>
      </c>
      <c r="M13" s="100">
        <v>329304.92599999998</v>
      </c>
      <c r="N13" s="127">
        <v>0</v>
      </c>
      <c r="O13" s="100">
        <v>357713.18900000001</v>
      </c>
      <c r="P13" s="100">
        <v>101903.577</v>
      </c>
      <c r="Q13" s="100">
        <v>-592.67600000000004</v>
      </c>
      <c r="R13" s="100">
        <v>500553.97</v>
      </c>
      <c r="S13" s="127">
        <v>0</v>
      </c>
      <c r="T13" s="100">
        <v>-3666</v>
      </c>
      <c r="U13" s="100">
        <v>276339.31599999999</v>
      </c>
      <c r="V13" s="100">
        <v>3562.0549999999998</v>
      </c>
      <c r="W13" s="100">
        <v>-6371.8459999999995</v>
      </c>
      <c r="X13" s="127">
        <v>0</v>
      </c>
      <c r="Y13" s="100">
        <v>3453</v>
      </c>
      <c r="Z13" s="100">
        <v>6</v>
      </c>
      <c r="AA13" s="173">
        <v>6</v>
      </c>
      <c r="AB13" s="173">
        <v>6</v>
      </c>
      <c r="AC13" s="173">
        <v>6</v>
      </c>
      <c r="AD13" s="100">
        <v>6</v>
      </c>
      <c r="AE13" s="173">
        <v>6</v>
      </c>
      <c r="AF13" s="127">
        <v>0</v>
      </c>
      <c r="AG13" s="169">
        <v>6</v>
      </c>
      <c r="AH13" s="100">
        <v>0</v>
      </c>
      <c r="AI13" s="100">
        <v>0</v>
      </c>
      <c r="AJ13" s="187">
        <v>0</v>
      </c>
      <c r="AK13" s="197" t="s">
        <v>304</v>
      </c>
      <c r="AL13" s="209">
        <v>0</v>
      </c>
      <c r="AM13" s="209">
        <v>0</v>
      </c>
      <c r="AN13" s="209">
        <v>0</v>
      </c>
      <c r="AO13" s="209">
        <v>0</v>
      </c>
      <c r="AP13" s="216" t="s">
        <v>304</v>
      </c>
      <c r="AQ13" s="209">
        <v>407993</v>
      </c>
      <c r="AR13" s="216" t="s">
        <v>289</v>
      </c>
      <c r="AS13" s="216" t="s">
        <v>289</v>
      </c>
      <c r="AT13" s="146" t="s">
        <v>304</v>
      </c>
      <c r="AU13" s="232" t="s">
        <v>304</v>
      </c>
      <c r="AV13" s="209">
        <v>0</v>
      </c>
      <c r="AW13" s="241">
        <v>0</v>
      </c>
      <c r="AX13" s="241">
        <v>0</v>
      </c>
      <c r="AY13" s="241">
        <v>0</v>
      </c>
      <c r="AZ13" s="232" t="s">
        <v>304</v>
      </c>
      <c r="BA13" s="232" t="s">
        <v>304</v>
      </c>
    </row>
    <row r="14" spans="2:53">
      <c r="B14" s="155" t="s">
        <v>103</v>
      </c>
      <c r="C14" s="128"/>
      <c r="D14" s="128"/>
      <c r="E14" s="131" t="s">
        <v>170</v>
      </c>
      <c r="F14" s="132">
        <f t="shared" ref="F14:AI14" si="0">SUM(F12:F13)</f>
        <v>36766.092999999993</v>
      </c>
      <c r="G14" s="132">
        <f t="shared" si="0"/>
        <v>132081.02300000002</v>
      </c>
      <c r="H14" s="132">
        <f t="shared" si="0"/>
        <v>363402.99199999997</v>
      </c>
      <c r="I14" s="220">
        <f>SUM(I12:I13)</f>
        <v>0</v>
      </c>
      <c r="J14" s="133">
        <f t="shared" si="0"/>
        <v>706669.68700000003</v>
      </c>
      <c r="K14" s="133">
        <f t="shared" si="0"/>
        <v>66950.054000000004</v>
      </c>
      <c r="L14" s="133">
        <f t="shared" si="0"/>
        <v>170917.927</v>
      </c>
      <c r="M14" s="133">
        <f t="shared" si="0"/>
        <v>329717.696</v>
      </c>
      <c r="N14" s="221">
        <f>SUM(N12:N13)</f>
        <v>0</v>
      </c>
      <c r="O14" s="133">
        <f t="shared" si="0"/>
        <v>520821.33799999999</v>
      </c>
      <c r="P14" s="133">
        <f t="shared" si="0"/>
        <v>135368.552</v>
      </c>
      <c r="Q14" s="133">
        <f t="shared" si="0"/>
        <v>362248.34100000001</v>
      </c>
      <c r="R14" s="133">
        <f t="shared" si="0"/>
        <v>586676.33600000001</v>
      </c>
      <c r="S14" s="221">
        <f t="shared" si="0"/>
        <v>0</v>
      </c>
      <c r="T14" s="133">
        <f t="shared" si="0"/>
        <v>715733.11300000001</v>
      </c>
      <c r="U14" s="133">
        <f t="shared" si="0"/>
        <v>245104.299</v>
      </c>
      <c r="V14" s="133">
        <f t="shared" si="0"/>
        <v>468518.55099999998</v>
      </c>
      <c r="W14" s="133">
        <f t="shared" si="0"/>
        <v>845307.07199999993</v>
      </c>
      <c r="X14" s="221">
        <f t="shared" si="0"/>
        <v>0</v>
      </c>
      <c r="Y14" s="133">
        <f t="shared" si="0"/>
        <v>972770.81900000002</v>
      </c>
      <c r="Z14" s="106">
        <f t="shared" si="0"/>
        <v>368884</v>
      </c>
      <c r="AA14" s="106">
        <f t="shared" si="0"/>
        <v>368881</v>
      </c>
      <c r="AB14" s="106">
        <f t="shared" si="0"/>
        <v>765138</v>
      </c>
      <c r="AC14" s="106">
        <f t="shared" si="0"/>
        <v>765138</v>
      </c>
      <c r="AD14" s="106">
        <f>SUM(AD12:AD13)</f>
        <v>959032</v>
      </c>
      <c r="AE14" s="106">
        <v>959032</v>
      </c>
      <c r="AF14" s="221">
        <f t="shared" si="0"/>
        <v>0</v>
      </c>
      <c r="AG14" s="205">
        <f>SUM(AG12:AG13)</f>
        <v>1384637</v>
      </c>
      <c r="AH14" s="106">
        <f t="shared" si="0"/>
        <v>88087</v>
      </c>
      <c r="AI14" s="106">
        <f t="shared" si="0"/>
        <v>52034</v>
      </c>
      <c r="AJ14" s="106">
        <v>198517</v>
      </c>
      <c r="AK14" s="198" t="s">
        <v>304</v>
      </c>
      <c r="AL14" s="205">
        <f>SUM(AL12:AL13)</f>
        <v>278200</v>
      </c>
      <c r="AM14" s="133">
        <v>339381</v>
      </c>
      <c r="AN14" s="205">
        <f>SUM(AN12:AN13)</f>
        <v>773630</v>
      </c>
      <c r="AO14" s="205">
        <v>1125611</v>
      </c>
      <c r="AP14" s="231" t="s">
        <v>304</v>
      </c>
      <c r="AQ14" s="205">
        <v>1474248</v>
      </c>
      <c r="AR14" s="133">
        <v>370074</v>
      </c>
      <c r="AS14" s="133">
        <v>811560</v>
      </c>
      <c r="AT14" s="133">
        <v>1465290</v>
      </c>
      <c r="AU14" s="238" t="s">
        <v>304</v>
      </c>
      <c r="AV14" s="205">
        <f>SUM(AV12:AV13)</f>
        <v>1810566</v>
      </c>
      <c r="AW14" s="205">
        <f>SUM(AW12:AW13)</f>
        <v>353429</v>
      </c>
      <c r="AX14" s="205">
        <f>SUM(AX12:AX13)</f>
        <v>648739</v>
      </c>
      <c r="AY14" s="205">
        <f>SUM(AY12:AY13)</f>
        <v>1200441</v>
      </c>
      <c r="AZ14" s="238" t="s">
        <v>304</v>
      </c>
      <c r="BA14" s="238">
        <f>SUM(BA12:BA13)</f>
        <v>1194809</v>
      </c>
    </row>
    <row r="15" spans="2:53">
      <c r="B15" s="44" t="s">
        <v>222</v>
      </c>
      <c r="C15" s="151"/>
      <c r="D15" s="151"/>
      <c r="E15" s="162"/>
      <c r="F15" s="173"/>
      <c r="G15" s="173"/>
      <c r="H15" s="173"/>
      <c r="I15" s="173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51"/>
      <c r="AH15" s="186"/>
      <c r="AI15" s="186"/>
      <c r="AJ15" s="187"/>
      <c r="AK15" s="197"/>
      <c r="AL15" s="151"/>
      <c r="AM15" s="186"/>
      <c r="AN15" s="186"/>
      <c r="AO15" s="186"/>
      <c r="AP15" s="232"/>
      <c r="AR15" s="186"/>
      <c r="AU15" s="232"/>
      <c r="AZ15" s="232"/>
      <c r="BA15" s="232"/>
    </row>
    <row r="16" spans="2:53" s="151" customFormat="1">
      <c r="B16" s="151" t="s">
        <v>223</v>
      </c>
      <c r="E16" s="162" t="s">
        <v>170</v>
      </c>
      <c r="F16" s="173">
        <v>44120.334000000003</v>
      </c>
      <c r="G16" s="173">
        <v>88804.188999999998</v>
      </c>
      <c r="H16" s="173">
        <v>133255.84299999999</v>
      </c>
      <c r="I16" s="126">
        <v>0</v>
      </c>
      <c r="J16" s="100">
        <v>183178.71</v>
      </c>
      <c r="K16" s="100">
        <v>44484.62</v>
      </c>
      <c r="L16" s="100">
        <v>85687.623000000007</v>
      </c>
      <c r="M16" s="100">
        <v>132847.79999999999</v>
      </c>
      <c r="N16" s="127">
        <v>0</v>
      </c>
      <c r="O16" s="100">
        <v>220212.74299999999</v>
      </c>
      <c r="P16" s="100">
        <v>62541.468000000001</v>
      </c>
      <c r="Q16" s="100">
        <v>123837.56299999999</v>
      </c>
      <c r="R16" s="100">
        <v>186819.14</v>
      </c>
      <c r="S16" s="127">
        <v>0</v>
      </c>
      <c r="T16" s="100">
        <v>238021</v>
      </c>
      <c r="U16" s="100">
        <v>66880.192999999999</v>
      </c>
      <c r="V16" s="100">
        <v>135467.791</v>
      </c>
      <c r="W16" s="100">
        <v>210580.62</v>
      </c>
      <c r="X16" s="127">
        <v>0</v>
      </c>
      <c r="Y16" s="169">
        <v>285186</v>
      </c>
      <c r="Z16" s="100">
        <v>83356.55</v>
      </c>
      <c r="AA16" s="173">
        <v>83369</v>
      </c>
      <c r="AB16" s="173">
        <v>167215</v>
      </c>
      <c r="AC16" s="173">
        <v>167216</v>
      </c>
      <c r="AD16" s="100">
        <v>252617</v>
      </c>
      <c r="AE16" s="173">
        <v>252617</v>
      </c>
      <c r="AF16" s="127">
        <v>0</v>
      </c>
      <c r="AG16" s="173">
        <v>337424</v>
      </c>
      <c r="AH16" s="173">
        <v>91758</v>
      </c>
      <c r="AI16" s="173">
        <v>180219</v>
      </c>
      <c r="AJ16" s="173">
        <v>265818</v>
      </c>
      <c r="AK16" s="199" t="s">
        <v>304</v>
      </c>
      <c r="AL16" s="173">
        <v>360283</v>
      </c>
      <c r="AM16" s="173">
        <v>98103</v>
      </c>
      <c r="AN16" s="173">
        <v>197394</v>
      </c>
      <c r="AO16" s="173">
        <v>294774</v>
      </c>
      <c r="AP16" s="233" t="s">
        <v>304</v>
      </c>
      <c r="AQ16" s="424">
        <v>385570</v>
      </c>
      <c r="AR16" s="173">
        <v>83234</v>
      </c>
      <c r="AS16" s="173">
        <v>163416</v>
      </c>
      <c r="AT16" s="173">
        <v>374835</v>
      </c>
      <c r="AU16" s="233" t="s">
        <v>304</v>
      </c>
      <c r="AV16" s="424">
        <v>506585</v>
      </c>
      <c r="AW16" s="169">
        <v>151868</v>
      </c>
      <c r="AX16" s="169">
        <v>295894</v>
      </c>
      <c r="AY16" s="169">
        <v>441317</v>
      </c>
      <c r="AZ16" s="233" t="s">
        <v>304</v>
      </c>
      <c r="BA16" s="209">
        <v>601204</v>
      </c>
    </row>
    <row r="17" spans="2:53" s="151" customFormat="1">
      <c r="B17" s="151" t="s">
        <v>224</v>
      </c>
      <c r="E17" s="162" t="s">
        <v>170</v>
      </c>
      <c r="F17" s="173">
        <v>-47883.165999999997</v>
      </c>
      <c r="G17" s="173">
        <v>-106914.47</v>
      </c>
      <c r="H17" s="173">
        <v>-96558.721000000005</v>
      </c>
      <c r="I17" s="126">
        <v>0</v>
      </c>
      <c r="J17" s="100">
        <v>-112968.216</v>
      </c>
      <c r="K17" s="100">
        <v>-50044.214999999997</v>
      </c>
      <c r="L17" s="100">
        <v>-103011.872</v>
      </c>
      <c r="M17" s="100">
        <v>-120980.799</v>
      </c>
      <c r="N17" s="127">
        <v>0</v>
      </c>
      <c r="O17" s="100">
        <v>-271366.603</v>
      </c>
      <c r="P17" s="100">
        <v>-86136.312000000005</v>
      </c>
      <c r="Q17" s="100">
        <v>-179681.671</v>
      </c>
      <c r="R17" s="100">
        <v>-285169.23599999998</v>
      </c>
      <c r="S17" s="127">
        <v>0</v>
      </c>
      <c r="T17" s="169">
        <v>-414949.81099999999</v>
      </c>
      <c r="U17" s="100">
        <v>-164694.51300000001</v>
      </c>
      <c r="V17" s="100">
        <v>-337319.011</v>
      </c>
      <c r="W17" s="100">
        <v>-532916.86300000001</v>
      </c>
      <c r="X17" s="127">
        <v>0</v>
      </c>
      <c r="Y17" s="169">
        <v>-697326</v>
      </c>
      <c r="Z17" s="100">
        <v>-219022.18299999999</v>
      </c>
      <c r="AA17" s="169">
        <v>-219022</v>
      </c>
      <c r="AB17" s="169">
        <v>-445249.62</v>
      </c>
      <c r="AC17" s="169">
        <v>-445250</v>
      </c>
      <c r="AD17" s="100">
        <v>-638505</v>
      </c>
      <c r="AE17" s="169">
        <v>-638505</v>
      </c>
      <c r="AF17" s="127">
        <v>0</v>
      </c>
      <c r="AG17" s="169">
        <v>-827979</v>
      </c>
      <c r="AH17" s="169">
        <v>-65316</v>
      </c>
      <c r="AI17" s="169">
        <v>-224280</v>
      </c>
      <c r="AJ17" s="169">
        <v>-323302</v>
      </c>
      <c r="AK17" s="200" t="s">
        <v>304</v>
      </c>
      <c r="AL17" s="169">
        <v>-511195</v>
      </c>
      <c r="AM17" s="169">
        <v>-217726</v>
      </c>
      <c r="AN17" s="169">
        <v>-481224</v>
      </c>
      <c r="AO17" s="169">
        <v>-760562</v>
      </c>
      <c r="AP17" s="234" t="s">
        <v>304</v>
      </c>
      <c r="AQ17" s="169">
        <v>-1043833</v>
      </c>
      <c r="AR17" s="169">
        <v>-316836</v>
      </c>
      <c r="AS17" s="169">
        <v>-643548</v>
      </c>
      <c r="AT17" s="173">
        <v>-778508</v>
      </c>
      <c r="AU17" s="233" t="s">
        <v>304</v>
      </c>
      <c r="AV17" s="169">
        <v>-991310</v>
      </c>
      <c r="AW17" s="169">
        <v>-191697</v>
      </c>
      <c r="AX17" s="169">
        <v>-399719</v>
      </c>
      <c r="AY17" s="169">
        <v>-565159</v>
      </c>
      <c r="AZ17" s="233" t="s">
        <v>304</v>
      </c>
      <c r="BA17" s="209">
        <v>-534177</v>
      </c>
    </row>
    <row r="18" spans="2:53" s="151" customFormat="1">
      <c r="B18" s="151" t="s">
        <v>104</v>
      </c>
      <c r="E18" s="162" t="s">
        <v>170</v>
      </c>
      <c r="F18" s="173">
        <v>46411.322999999997</v>
      </c>
      <c r="G18" s="173">
        <v>86955.046000000002</v>
      </c>
      <c r="H18" s="173">
        <v>141603.58199999999</v>
      </c>
      <c r="I18" s="126">
        <v>0</v>
      </c>
      <c r="J18" s="100">
        <v>217714.44</v>
      </c>
      <c r="K18" s="100">
        <v>59218.508999999998</v>
      </c>
      <c r="L18" s="100">
        <v>118123.084</v>
      </c>
      <c r="M18" s="100">
        <v>178265.351</v>
      </c>
      <c r="N18" s="127">
        <v>0</v>
      </c>
      <c r="O18" s="100">
        <v>240996.723</v>
      </c>
      <c r="P18" s="100">
        <v>62260.735000000001</v>
      </c>
      <c r="Q18" s="100">
        <v>143471.75</v>
      </c>
      <c r="R18" s="100">
        <v>220029.899</v>
      </c>
      <c r="S18" s="127">
        <v>0</v>
      </c>
      <c r="T18" s="169">
        <v>306486</v>
      </c>
      <c r="U18" s="100">
        <v>80299.758000000002</v>
      </c>
      <c r="V18" s="100">
        <v>277568.75400000002</v>
      </c>
      <c r="W18" s="100">
        <v>352013.011</v>
      </c>
      <c r="X18" s="127">
        <v>0</v>
      </c>
      <c r="Y18" s="169">
        <v>427740</v>
      </c>
      <c r="Z18" s="100">
        <v>85392.717999999993</v>
      </c>
      <c r="AA18" s="173">
        <v>85392.717999999993</v>
      </c>
      <c r="AB18" s="173">
        <v>160846.61139000001</v>
      </c>
      <c r="AC18" s="173">
        <v>160847</v>
      </c>
      <c r="AD18" s="100">
        <v>245738</v>
      </c>
      <c r="AE18" s="173">
        <v>245738</v>
      </c>
      <c r="AF18" s="127">
        <v>0</v>
      </c>
      <c r="AG18" s="173">
        <v>317433</v>
      </c>
      <c r="AH18" s="173">
        <v>67074</v>
      </c>
      <c r="AI18" s="173">
        <v>135194</v>
      </c>
      <c r="AJ18" s="173">
        <v>202261</v>
      </c>
      <c r="AK18" s="199" t="s">
        <v>304</v>
      </c>
      <c r="AL18" s="173">
        <v>297551</v>
      </c>
      <c r="AM18" s="173">
        <v>68019</v>
      </c>
      <c r="AN18" s="173">
        <v>137189</v>
      </c>
      <c r="AO18" s="173">
        <v>204682</v>
      </c>
      <c r="AP18" s="233" t="s">
        <v>304</v>
      </c>
      <c r="AQ18" s="173">
        <v>285595</v>
      </c>
      <c r="AR18" s="173">
        <v>83703</v>
      </c>
      <c r="AS18" s="199" t="s">
        <v>304</v>
      </c>
      <c r="AT18" s="173">
        <v>227621</v>
      </c>
      <c r="AU18" s="233" t="s">
        <v>304</v>
      </c>
      <c r="AV18" s="173">
        <v>306846</v>
      </c>
      <c r="AW18" s="169">
        <v>76607</v>
      </c>
      <c r="AX18" s="169">
        <v>156500</v>
      </c>
      <c r="AY18" s="169">
        <v>233690</v>
      </c>
      <c r="AZ18" s="233" t="s">
        <v>304</v>
      </c>
      <c r="BA18" s="209">
        <v>322073</v>
      </c>
    </row>
    <row r="19" spans="2:53" s="151" customFormat="1">
      <c r="B19" s="151" t="s">
        <v>105</v>
      </c>
      <c r="E19" s="162" t="s">
        <v>170</v>
      </c>
      <c r="F19" s="173">
        <v>-20732.588</v>
      </c>
      <c r="G19" s="173">
        <v>-35527.807999999997</v>
      </c>
      <c r="H19" s="173">
        <v>-53503.828999999998</v>
      </c>
      <c r="I19" s="126">
        <v>0</v>
      </c>
      <c r="J19" s="100">
        <v>-173330.897</v>
      </c>
      <c r="K19" s="100">
        <v>-24776.223999999998</v>
      </c>
      <c r="L19" s="100">
        <v>-52509.09</v>
      </c>
      <c r="M19" s="100">
        <v>-146408.77100000001</v>
      </c>
      <c r="N19" s="127">
        <v>0</v>
      </c>
      <c r="O19" s="100">
        <v>-169141.08100000001</v>
      </c>
      <c r="P19" s="100">
        <v>-27643.33</v>
      </c>
      <c r="Q19" s="100">
        <v>-57307.383000000002</v>
      </c>
      <c r="R19" s="100">
        <v>-90736.403000000006</v>
      </c>
      <c r="S19" s="127">
        <v>0</v>
      </c>
      <c r="T19" s="169">
        <v>-123001.285</v>
      </c>
      <c r="U19" s="100">
        <v>-30328.734</v>
      </c>
      <c r="V19" s="100">
        <v>-111354.338</v>
      </c>
      <c r="W19" s="100">
        <v>-139736.80600000001</v>
      </c>
      <c r="X19" s="127">
        <v>0</v>
      </c>
      <c r="Y19" s="169">
        <v>-161093</v>
      </c>
      <c r="Z19" s="100">
        <v>-29605.600999999999</v>
      </c>
      <c r="AA19" s="169">
        <v>-29605.600999999999</v>
      </c>
      <c r="AB19" s="169">
        <v>-61795.739829999999</v>
      </c>
      <c r="AC19" s="169">
        <v>-61796</v>
      </c>
      <c r="AD19" s="100">
        <v>-93974</v>
      </c>
      <c r="AE19" s="169">
        <v>-93974</v>
      </c>
      <c r="AF19" s="127">
        <v>0</v>
      </c>
      <c r="AG19" s="169">
        <v>-240880</v>
      </c>
      <c r="AH19" s="169">
        <v>-37015</v>
      </c>
      <c r="AI19" s="169">
        <v>-63531</v>
      </c>
      <c r="AJ19" s="169">
        <v>-86576</v>
      </c>
      <c r="AK19" s="200" t="s">
        <v>304</v>
      </c>
      <c r="AL19" s="169">
        <v>-109753</v>
      </c>
      <c r="AM19" s="169">
        <v>-21548</v>
      </c>
      <c r="AN19" s="169">
        <v>-46087</v>
      </c>
      <c r="AO19" s="169">
        <v>-86378</v>
      </c>
      <c r="AP19" s="234" t="s">
        <v>304</v>
      </c>
      <c r="AQ19" s="169">
        <v>-104349</v>
      </c>
      <c r="AR19" s="169">
        <v>-22319</v>
      </c>
      <c r="AS19" s="169">
        <v>-52902</v>
      </c>
      <c r="AT19" s="173">
        <v>-91863</v>
      </c>
      <c r="AU19" s="233" t="s">
        <v>304</v>
      </c>
      <c r="AV19" s="169">
        <v>-120587</v>
      </c>
      <c r="AW19" s="169">
        <v>-37552</v>
      </c>
      <c r="AX19" s="169">
        <v>-75048</v>
      </c>
      <c r="AY19" s="169">
        <v>-112964</v>
      </c>
      <c r="AZ19" s="233" t="s">
        <v>304</v>
      </c>
      <c r="BA19" s="209">
        <v>-147245</v>
      </c>
    </row>
    <row r="20" spans="2:53">
      <c r="B20" s="151" t="s">
        <v>225</v>
      </c>
      <c r="C20" s="151"/>
      <c r="D20" s="151"/>
      <c r="E20" s="162" t="s">
        <v>170</v>
      </c>
      <c r="F20" s="173">
        <v>4229.7569999999996</v>
      </c>
      <c r="G20" s="173">
        <v>5095.634</v>
      </c>
      <c r="H20" s="173">
        <v>3988.404</v>
      </c>
      <c r="I20" s="126">
        <v>0</v>
      </c>
      <c r="J20" s="100">
        <v>2543.06</v>
      </c>
      <c r="K20" s="100">
        <v>118.69499999999999</v>
      </c>
      <c r="L20" s="100">
        <v>-98.828000000000003</v>
      </c>
      <c r="M20" s="100">
        <v>1349.425</v>
      </c>
      <c r="N20" s="127">
        <v>0</v>
      </c>
      <c r="O20" s="100">
        <v>341.709</v>
      </c>
      <c r="P20" s="100">
        <v>-386.47199999999998</v>
      </c>
      <c r="Q20" s="100">
        <v>-303.43799999999999</v>
      </c>
      <c r="R20" s="100">
        <v>-557.80399999999997</v>
      </c>
      <c r="S20" s="127">
        <v>0</v>
      </c>
      <c r="T20" s="169">
        <v>231</v>
      </c>
      <c r="U20" s="100">
        <v>-228.64500000000001</v>
      </c>
      <c r="V20" s="100">
        <v>106.449</v>
      </c>
      <c r="W20" s="100">
        <v>87.828999999999994</v>
      </c>
      <c r="X20" s="127">
        <v>0</v>
      </c>
      <c r="Y20" s="169">
        <v>-415</v>
      </c>
      <c r="Z20" s="100">
        <v>268.786</v>
      </c>
      <c r="AA20" s="163">
        <v>0</v>
      </c>
      <c r="AB20" s="163">
        <v>527.97168000000011</v>
      </c>
      <c r="AC20" s="163"/>
      <c r="AD20" s="100">
        <v>450</v>
      </c>
      <c r="AE20" s="163"/>
      <c r="AF20" s="127">
        <v>0</v>
      </c>
      <c r="AG20" s="169">
        <v>-465</v>
      </c>
      <c r="AH20" s="187">
        <v>0</v>
      </c>
      <c r="AI20" s="187">
        <v>0</v>
      </c>
      <c r="AJ20" s="187">
        <v>0</v>
      </c>
      <c r="AK20" s="197" t="s">
        <v>304</v>
      </c>
      <c r="AL20" s="169">
        <v>626</v>
      </c>
      <c r="AM20" s="187">
        <v>0</v>
      </c>
      <c r="AN20" s="187">
        <v>0</v>
      </c>
      <c r="AO20" s="187">
        <v>0</v>
      </c>
      <c r="AP20" s="197" t="s">
        <v>304</v>
      </c>
      <c r="AQ20" s="187">
        <v>0</v>
      </c>
      <c r="AR20" s="187">
        <v>15018</v>
      </c>
      <c r="AS20" s="187">
        <v>153361</v>
      </c>
      <c r="AT20" s="216" t="s">
        <v>304</v>
      </c>
      <c r="AU20" s="216" t="s">
        <v>304</v>
      </c>
      <c r="AV20" s="187">
        <v>121539</v>
      </c>
      <c r="AW20" s="169">
        <v>256</v>
      </c>
      <c r="AX20" s="209">
        <v>0</v>
      </c>
      <c r="AY20" s="209">
        <v>0</v>
      </c>
      <c r="AZ20" s="216" t="s">
        <v>304</v>
      </c>
      <c r="BA20" s="209">
        <v>0</v>
      </c>
    </row>
    <row r="21" spans="2:53">
      <c r="B21" s="151" t="s">
        <v>226</v>
      </c>
      <c r="C21" s="151"/>
      <c r="D21" s="151"/>
      <c r="E21" s="162" t="s">
        <v>170</v>
      </c>
      <c r="F21" s="173">
        <v>-1891.3230000000001</v>
      </c>
      <c r="G21" s="173">
        <v>-1186.8230000000001</v>
      </c>
      <c r="H21" s="173">
        <v>-1577.8530000000001</v>
      </c>
      <c r="I21" s="126">
        <v>0</v>
      </c>
      <c r="J21" s="100">
        <v>241.17599999999999</v>
      </c>
      <c r="K21" s="100">
        <v>-721.32</v>
      </c>
      <c r="L21" s="100">
        <v>-626.97400000000005</v>
      </c>
      <c r="M21" s="100">
        <v>-2994.8890000000001</v>
      </c>
      <c r="N21" s="127">
        <v>0</v>
      </c>
      <c r="O21" s="100">
        <v>728.846</v>
      </c>
      <c r="P21" s="100">
        <v>-150.88</v>
      </c>
      <c r="Q21" s="100">
        <v>71.022000000000006</v>
      </c>
      <c r="R21" s="100">
        <v>2479.0749999999998</v>
      </c>
      <c r="S21" s="127">
        <v>0</v>
      </c>
      <c r="T21" s="169">
        <v>3534</v>
      </c>
      <c r="U21" s="100">
        <v>1655.596</v>
      </c>
      <c r="V21" s="100">
        <v>2403.9140000000002</v>
      </c>
      <c r="W21" s="100">
        <v>2360.2809999999999</v>
      </c>
      <c r="X21" s="127">
        <v>0</v>
      </c>
      <c r="Y21" s="169">
        <v>1435</v>
      </c>
      <c r="Z21" s="100">
        <v>-11250.47</v>
      </c>
      <c r="AA21" s="169">
        <v>-11250.47</v>
      </c>
      <c r="AB21" s="169">
        <v>-11884.29357</v>
      </c>
      <c r="AC21" s="169">
        <v>-11884</v>
      </c>
      <c r="AD21" s="100">
        <v>-11575</v>
      </c>
      <c r="AE21" s="169">
        <v>-11575</v>
      </c>
      <c r="AF21" s="127">
        <v>0</v>
      </c>
      <c r="AG21" s="206">
        <v>-8410</v>
      </c>
      <c r="AH21" s="169">
        <v>-11690</v>
      </c>
      <c r="AI21" s="169">
        <v>-21295</v>
      </c>
      <c r="AJ21" s="169">
        <v>-24140</v>
      </c>
      <c r="AK21" s="200" t="s">
        <v>304</v>
      </c>
      <c r="AL21" s="206">
        <v>-22946</v>
      </c>
      <c r="AM21" s="169">
        <v>2060</v>
      </c>
      <c r="AN21" s="169">
        <v>7879</v>
      </c>
      <c r="AO21" s="169">
        <v>10382</v>
      </c>
      <c r="AP21" s="234" t="s">
        <v>304</v>
      </c>
      <c r="AQ21" s="169">
        <v>14954</v>
      </c>
      <c r="AR21" s="169">
        <v>45015</v>
      </c>
      <c r="AS21" s="169">
        <v>78908</v>
      </c>
      <c r="AT21" s="173">
        <v>100246</v>
      </c>
      <c r="AU21" s="233" t="s">
        <v>304</v>
      </c>
      <c r="AV21" s="233" t="s">
        <v>304</v>
      </c>
      <c r="AW21" s="169" t="s">
        <v>304</v>
      </c>
      <c r="AX21" s="169">
        <v>453</v>
      </c>
      <c r="AY21" s="169">
        <v>-451</v>
      </c>
      <c r="AZ21" s="233" t="s">
        <v>304</v>
      </c>
      <c r="BA21" s="209">
        <v>-69</v>
      </c>
    </row>
    <row r="22" spans="2:53">
      <c r="B22" s="151" t="s">
        <v>350</v>
      </c>
      <c r="C22" s="151"/>
      <c r="D22" s="151"/>
      <c r="E22" s="162" t="s">
        <v>170</v>
      </c>
      <c r="F22" s="173">
        <v>308.68200000000002</v>
      </c>
      <c r="G22" s="173">
        <v>2720.058</v>
      </c>
      <c r="H22" s="173">
        <v>3767.7640000000001</v>
      </c>
      <c r="I22" s="126">
        <v>0</v>
      </c>
      <c r="J22" s="100">
        <v>3580.0920000000001</v>
      </c>
      <c r="K22" s="100">
        <v>399.58699999999999</v>
      </c>
      <c r="L22" s="100">
        <v>5366.2730000000001</v>
      </c>
      <c r="M22" s="100">
        <v>5327.31</v>
      </c>
      <c r="N22" s="127">
        <v>0</v>
      </c>
      <c r="O22" s="100">
        <v>5620.8310000000001</v>
      </c>
      <c r="P22" s="100">
        <v>343.48500000000001</v>
      </c>
      <c r="Q22" s="100">
        <v>1020.522</v>
      </c>
      <c r="R22" s="100">
        <v>1507.3589999999999</v>
      </c>
      <c r="S22" s="127">
        <v>0</v>
      </c>
      <c r="T22" s="169">
        <v>3814.8670000000002</v>
      </c>
      <c r="U22" s="100">
        <v>2697.5859999999998</v>
      </c>
      <c r="V22" s="100">
        <v>1463.03</v>
      </c>
      <c r="W22" s="100">
        <v>2093.7139999999999</v>
      </c>
      <c r="X22" s="127">
        <v>0</v>
      </c>
      <c r="Y22" s="169">
        <v>3517</v>
      </c>
      <c r="Z22" s="100">
        <v>265.72399999999999</v>
      </c>
      <c r="AA22" s="173">
        <v>265.72399999999999</v>
      </c>
      <c r="AB22" s="173">
        <v>636.44100000000003</v>
      </c>
      <c r="AC22" s="173">
        <v>636</v>
      </c>
      <c r="AD22" s="100">
        <v>5993</v>
      </c>
      <c r="AE22" s="173">
        <v>5993</v>
      </c>
      <c r="AF22" s="127">
        <v>0</v>
      </c>
      <c r="AG22" s="207">
        <v>6430</v>
      </c>
      <c r="AH22" s="173">
        <v>1566</v>
      </c>
      <c r="AI22" s="173">
        <v>1595</v>
      </c>
      <c r="AJ22" s="173">
        <v>5839</v>
      </c>
      <c r="AK22" s="199" t="s">
        <v>304</v>
      </c>
      <c r="AL22" s="207">
        <v>6508</v>
      </c>
      <c r="AM22" s="173">
        <v>-7034</v>
      </c>
      <c r="AN22" s="173">
        <v>-5222</v>
      </c>
      <c r="AO22" s="173">
        <v>-3420</v>
      </c>
      <c r="AP22" s="233" t="s">
        <v>304</v>
      </c>
      <c r="AQ22" s="173">
        <v>-2259</v>
      </c>
      <c r="AR22" s="173">
        <v>401</v>
      </c>
      <c r="AS22" s="173">
        <v>793</v>
      </c>
      <c r="AT22" s="173">
        <v>1387</v>
      </c>
      <c r="AU22" s="233" t="s">
        <v>304</v>
      </c>
      <c r="AV22" s="173">
        <v>2623</v>
      </c>
      <c r="AW22" s="169">
        <v>-307</v>
      </c>
      <c r="AX22" s="169">
        <v>-135</v>
      </c>
      <c r="AY22" s="169">
        <v>-536</v>
      </c>
      <c r="AZ22" s="233" t="s">
        <v>304</v>
      </c>
      <c r="BA22" s="209">
        <v>501</v>
      </c>
    </row>
    <row r="23" spans="2:53">
      <c r="B23" s="151" t="s">
        <v>203</v>
      </c>
      <c r="C23" s="151"/>
      <c r="D23" s="151"/>
      <c r="E23" s="162" t="s">
        <v>170</v>
      </c>
      <c r="F23" s="173">
        <v>400.82</v>
      </c>
      <c r="G23" s="173">
        <v>400.81900000000002</v>
      </c>
      <c r="H23" s="173">
        <v>400.81900000000002</v>
      </c>
      <c r="I23" s="126">
        <v>0</v>
      </c>
      <c r="J23" s="100">
        <v>-427840.66800000001</v>
      </c>
      <c r="K23" s="100">
        <v>0</v>
      </c>
      <c r="L23" s="100">
        <v>0</v>
      </c>
      <c r="M23" s="100">
        <v>0</v>
      </c>
      <c r="N23" s="127">
        <v>0</v>
      </c>
      <c r="O23" s="100">
        <v>0</v>
      </c>
      <c r="P23" s="100">
        <v>0</v>
      </c>
      <c r="Q23" s="100">
        <v>0</v>
      </c>
      <c r="R23" s="100">
        <v>0</v>
      </c>
      <c r="S23" s="127">
        <v>0</v>
      </c>
      <c r="T23" s="163">
        <v>0</v>
      </c>
      <c r="U23" s="100">
        <v>0</v>
      </c>
      <c r="V23" s="100">
        <v>0</v>
      </c>
      <c r="W23" s="100">
        <v>0</v>
      </c>
      <c r="X23" s="127">
        <v>0</v>
      </c>
      <c r="Y23" s="169">
        <v>-18359</v>
      </c>
      <c r="Z23" s="100">
        <v>-17630.522000000001</v>
      </c>
      <c r="AA23" s="169">
        <v>-17481</v>
      </c>
      <c r="AB23" s="169">
        <v>-17481</v>
      </c>
      <c r="AC23" s="169">
        <v>-17481</v>
      </c>
      <c r="AD23" s="100">
        <v>-17481</v>
      </c>
      <c r="AE23" s="169">
        <v>-17481</v>
      </c>
      <c r="AF23" s="127">
        <v>0</v>
      </c>
      <c r="AG23" s="206">
        <v>-17481</v>
      </c>
      <c r="AH23" s="187">
        <v>0</v>
      </c>
      <c r="AI23" s="187" t="s">
        <v>289</v>
      </c>
      <c r="AJ23" s="187">
        <v>0</v>
      </c>
      <c r="AK23" s="197" t="s">
        <v>304</v>
      </c>
      <c r="AL23" s="206">
        <v>-519</v>
      </c>
      <c r="AM23" s="187">
        <v>0</v>
      </c>
      <c r="AN23" s="187">
        <v>1351</v>
      </c>
      <c r="AO23" s="187">
        <v>2823</v>
      </c>
      <c r="AP23" s="197" t="s">
        <v>304</v>
      </c>
      <c r="AQ23" s="187">
        <v>0</v>
      </c>
      <c r="AR23" s="209">
        <v>0</v>
      </c>
      <c r="AS23" s="209">
        <v>0</v>
      </c>
      <c r="AT23" s="173">
        <v>0</v>
      </c>
      <c r="AU23" s="233" t="s">
        <v>304</v>
      </c>
      <c r="AV23" s="233" t="s">
        <v>304</v>
      </c>
      <c r="AW23" s="169" t="s">
        <v>304</v>
      </c>
      <c r="AX23" s="169" t="s">
        <v>304</v>
      </c>
      <c r="AY23" s="169">
        <v>-186225</v>
      </c>
      <c r="AZ23" s="233" t="s">
        <v>304</v>
      </c>
      <c r="BA23" s="209">
        <v>-186225</v>
      </c>
    </row>
    <row r="24" spans="2:53" s="151" customFormat="1">
      <c r="B24" s="151" t="s">
        <v>227</v>
      </c>
      <c r="E24" s="162" t="s">
        <v>170</v>
      </c>
      <c r="F24" s="173">
        <v>237.68199999999999</v>
      </c>
      <c r="G24" s="173">
        <v>364.24799999999999</v>
      </c>
      <c r="H24" s="173">
        <v>417.18700000000001</v>
      </c>
      <c r="I24" s="126">
        <v>0</v>
      </c>
      <c r="J24" s="100">
        <v>245573.288</v>
      </c>
      <c r="K24" s="100">
        <v>1371.665</v>
      </c>
      <c r="L24" s="100">
        <v>1912.153</v>
      </c>
      <c r="M24" s="100">
        <v>6187.38</v>
      </c>
      <c r="N24" s="127">
        <v>0</v>
      </c>
      <c r="O24" s="100">
        <v>23601.948</v>
      </c>
      <c r="P24" s="100">
        <v>141.767</v>
      </c>
      <c r="Q24" s="100">
        <v>3398.6384553100002</v>
      </c>
      <c r="R24" s="100">
        <v>5541.0640000000003</v>
      </c>
      <c r="S24" s="127">
        <v>0</v>
      </c>
      <c r="T24" s="169">
        <v>24660</v>
      </c>
      <c r="U24" s="100">
        <v>1058.9459999999999</v>
      </c>
      <c r="V24" s="100">
        <v>39700.582999999999</v>
      </c>
      <c r="W24" s="100">
        <v>41603.03</v>
      </c>
      <c r="X24" s="127">
        <v>0</v>
      </c>
      <c r="Y24" s="169">
        <v>165522</v>
      </c>
      <c r="Z24" s="100">
        <v>367.76100000000002</v>
      </c>
      <c r="AA24" s="173">
        <v>367.76100000000002</v>
      </c>
      <c r="AB24" s="173">
        <v>25240.41</v>
      </c>
      <c r="AC24" s="173">
        <v>25240</v>
      </c>
      <c r="AD24" s="100">
        <v>149810</v>
      </c>
      <c r="AE24" s="173">
        <v>130922</v>
      </c>
      <c r="AF24" s="127">
        <v>0</v>
      </c>
      <c r="AG24" s="207">
        <v>150751</v>
      </c>
      <c r="AH24" s="173">
        <v>61139</v>
      </c>
      <c r="AI24" s="173">
        <v>225402</v>
      </c>
      <c r="AJ24" s="173">
        <v>227448</v>
      </c>
      <c r="AK24" s="199" t="s">
        <v>304</v>
      </c>
      <c r="AL24" s="207">
        <v>243694</v>
      </c>
      <c r="AM24" s="173">
        <v>-6</v>
      </c>
      <c r="AN24" s="173">
        <v>3774</v>
      </c>
      <c r="AO24" s="173">
        <v>7291</v>
      </c>
      <c r="AP24" s="233" t="s">
        <v>304</v>
      </c>
      <c r="AQ24" s="173">
        <v>20724</v>
      </c>
      <c r="AR24" s="173">
        <v>47</v>
      </c>
      <c r="AS24" s="169">
        <v>-630</v>
      </c>
      <c r="AT24" s="173">
        <v>-229</v>
      </c>
      <c r="AU24" s="233" t="s">
        <v>304</v>
      </c>
      <c r="AV24" s="173">
        <v>708</v>
      </c>
      <c r="AW24" s="169">
        <v>310</v>
      </c>
      <c r="AX24" s="169">
        <v>139275</v>
      </c>
      <c r="AY24" s="169">
        <v>200778</v>
      </c>
      <c r="AZ24" s="233" t="s">
        <v>304</v>
      </c>
      <c r="BA24" s="209">
        <v>230580</v>
      </c>
    </row>
    <row r="25" spans="2:53" s="151" customFormat="1">
      <c r="B25" s="151" t="s">
        <v>297</v>
      </c>
      <c r="E25" s="162" t="s">
        <v>170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/>
      <c r="R25" s="100"/>
      <c r="S25" s="127">
        <v>0</v>
      </c>
      <c r="T25" s="174">
        <v>0</v>
      </c>
      <c r="U25" s="174">
        <v>0</v>
      </c>
      <c r="V25" s="174">
        <v>0</v>
      </c>
      <c r="W25" s="174">
        <v>0</v>
      </c>
      <c r="X25" s="127">
        <v>0</v>
      </c>
      <c r="Y25" s="127">
        <v>0</v>
      </c>
      <c r="Z25" s="174">
        <v>0</v>
      </c>
      <c r="AA25" s="174">
        <v>0</v>
      </c>
      <c r="AB25" s="174">
        <v>0</v>
      </c>
      <c r="AC25" s="174">
        <v>0</v>
      </c>
      <c r="AD25" s="187">
        <v>0</v>
      </c>
      <c r="AE25" s="174">
        <v>18888</v>
      </c>
      <c r="AF25" s="187">
        <v>0</v>
      </c>
      <c r="AG25" s="208">
        <v>57068</v>
      </c>
      <c r="AH25" s="187">
        <v>0</v>
      </c>
      <c r="AI25" s="187">
        <v>0</v>
      </c>
      <c r="AJ25" s="173">
        <v>19692</v>
      </c>
      <c r="AK25" s="199" t="s">
        <v>304</v>
      </c>
      <c r="AL25" s="208">
        <v>19807</v>
      </c>
      <c r="AM25" s="187">
        <v>19800</v>
      </c>
      <c r="AN25" s="187">
        <v>19800</v>
      </c>
      <c r="AO25" s="187">
        <v>79083</v>
      </c>
      <c r="AP25" s="197" t="s">
        <v>304</v>
      </c>
      <c r="AQ25" s="187">
        <v>79083</v>
      </c>
      <c r="AR25" s="209">
        <v>0</v>
      </c>
      <c r="AS25" s="209">
        <v>0</v>
      </c>
      <c r="AT25" s="209">
        <v>0</v>
      </c>
      <c r="AU25" s="216" t="s">
        <v>304</v>
      </c>
      <c r="AV25" s="187">
        <v>12113</v>
      </c>
      <c r="AW25" s="209">
        <v>0</v>
      </c>
      <c r="AX25" s="209">
        <v>0</v>
      </c>
      <c r="AY25" s="209">
        <v>0</v>
      </c>
      <c r="AZ25" s="216" t="s">
        <v>304</v>
      </c>
      <c r="BA25" s="209">
        <v>0</v>
      </c>
    </row>
    <row r="26" spans="2:53" s="151" customFormat="1">
      <c r="B26" s="151" t="s">
        <v>228</v>
      </c>
      <c r="E26" s="162" t="s">
        <v>170</v>
      </c>
      <c r="F26" s="163">
        <v>0</v>
      </c>
      <c r="G26" s="163">
        <v>0</v>
      </c>
      <c r="H26" s="163">
        <v>0</v>
      </c>
      <c r="I26" s="126">
        <v>0</v>
      </c>
      <c r="J26" s="100">
        <v>0</v>
      </c>
      <c r="K26" s="100">
        <v>5941.1450000000004</v>
      </c>
      <c r="L26" s="100">
        <v>27482.877</v>
      </c>
      <c r="M26" s="100">
        <v>42346.718999999997</v>
      </c>
      <c r="N26" s="127">
        <v>0</v>
      </c>
      <c r="O26" s="100">
        <v>0</v>
      </c>
      <c r="P26" s="100">
        <v>0</v>
      </c>
      <c r="Q26" s="100">
        <v>215.20699999999999</v>
      </c>
      <c r="R26" s="100">
        <v>9716.4709999999995</v>
      </c>
      <c r="S26" s="127">
        <v>0</v>
      </c>
      <c r="T26" s="169">
        <v>711</v>
      </c>
      <c r="U26" s="100">
        <v>0</v>
      </c>
      <c r="V26" s="100">
        <v>2091.0120000000002</v>
      </c>
      <c r="W26" s="100">
        <v>2280.663</v>
      </c>
      <c r="X26" s="127">
        <v>0</v>
      </c>
      <c r="Y26" s="169">
        <v>2291</v>
      </c>
      <c r="Z26" s="100">
        <v>0</v>
      </c>
      <c r="AA26" s="174">
        <v>0</v>
      </c>
      <c r="AB26" s="174">
        <v>0</v>
      </c>
      <c r="AC26" s="174">
        <v>0</v>
      </c>
      <c r="AD26" s="100">
        <v>0</v>
      </c>
      <c r="AE26" s="187">
        <v>0</v>
      </c>
      <c r="AF26" s="187">
        <v>0</v>
      </c>
      <c r="AG26" s="208">
        <v>0</v>
      </c>
      <c r="AH26" s="187">
        <v>0</v>
      </c>
      <c r="AI26" s="187">
        <v>0</v>
      </c>
      <c r="AJ26" s="187">
        <v>0</v>
      </c>
      <c r="AK26" s="197" t="s">
        <v>304</v>
      </c>
      <c r="AL26" s="209">
        <v>0</v>
      </c>
      <c r="AM26" s="209">
        <v>0</v>
      </c>
      <c r="AN26" s="209">
        <v>0</v>
      </c>
      <c r="AO26" s="209">
        <v>0</v>
      </c>
      <c r="AP26" s="216" t="s">
        <v>304</v>
      </c>
      <c r="AQ26" s="209">
        <v>0</v>
      </c>
      <c r="AR26" s="209">
        <v>0</v>
      </c>
      <c r="AS26" s="209">
        <v>0</v>
      </c>
      <c r="AT26" s="209">
        <v>0</v>
      </c>
      <c r="AU26" s="216" t="s">
        <v>304</v>
      </c>
      <c r="AV26" s="209">
        <v>0</v>
      </c>
      <c r="AW26" s="209">
        <v>0</v>
      </c>
      <c r="AX26" s="209">
        <v>0</v>
      </c>
      <c r="AY26" s="209">
        <v>0</v>
      </c>
      <c r="AZ26" s="216" t="s">
        <v>304</v>
      </c>
      <c r="BA26" s="209">
        <v>0</v>
      </c>
    </row>
    <row r="27" spans="2:53" s="151" customFormat="1">
      <c r="B27" s="151" t="s">
        <v>280</v>
      </c>
      <c r="E27" s="162" t="s">
        <v>170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  <c r="P27" s="100">
        <v>0</v>
      </c>
      <c r="Q27" s="100"/>
      <c r="R27" s="100"/>
      <c r="S27" s="127">
        <v>0</v>
      </c>
      <c r="T27" s="174">
        <v>0</v>
      </c>
      <c r="U27" s="174">
        <v>0</v>
      </c>
      <c r="V27" s="174">
        <v>0</v>
      </c>
      <c r="W27" s="174">
        <v>0</v>
      </c>
      <c r="X27" s="127">
        <v>0</v>
      </c>
      <c r="Y27" s="100">
        <v>0</v>
      </c>
      <c r="Z27" s="174">
        <v>0</v>
      </c>
      <c r="AA27" s="173">
        <v>0</v>
      </c>
      <c r="AB27" s="173">
        <v>0</v>
      </c>
      <c r="AC27" s="174">
        <v>0</v>
      </c>
      <c r="AD27" s="100">
        <v>0</v>
      </c>
      <c r="AE27" s="187">
        <v>0</v>
      </c>
      <c r="AF27" s="187">
        <v>0</v>
      </c>
      <c r="AG27" s="208">
        <v>0</v>
      </c>
      <c r="AH27" s="173">
        <v>38000</v>
      </c>
      <c r="AI27" s="173">
        <v>38000</v>
      </c>
      <c r="AJ27" s="173">
        <v>38000</v>
      </c>
      <c r="AK27" s="199" t="s">
        <v>304</v>
      </c>
      <c r="AL27" s="208">
        <v>30654</v>
      </c>
      <c r="AM27" s="209">
        <v>0</v>
      </c>
      <c r="AN27" s="209">
        <v>0</v>
      </c>
      <c r="AO27" s="209">
        <v>0</v>
      </c>
      <c r="AP27" s="216" t="s">
        <v>304</v>
      </c>
      <c r="AQ27" s="209">
        <v>64</v>
      </c>
      <c r="AR27" s="209">
        <v>0</v>
      </c>
      <c r="AS27" s="209">
        <v>0</v>
      </c>
      <c r="AT27" s="209">
        <v>0</v>
      </c>
      <c r="AU27" s="216" t="s">
        <v>304</v>
      </c>
      <c r="AV27" s="209">
        <v>0</v>
      </c>
      <c r="AW27" s="209">
        <v>0</v>
      </c>
      <c r="AX27" s="209">
        <v>0</v>
      </c>
      <c r="AY27" s="209">
        <v>0</v>
      </c>
      <c r="AZ27" s="216" t="s">
        <v>304</v>
      </c>
      <c r="BA27" s="209">
        <v>0</v>
      </c>
    </row>
    <row r="28" spans="2:53">
      <c r="B28" s="151" t="s">
        <v>229</v>
      </c>
      <c r="C28" s="151"/>
      <c r="D28" s="151"/>
      <c r="E28" s="162" t="s">
        <v>170</v>
      </c>
      <c r="F28" s="163">
        <v>0</v>
      </c>
      <c r="G28" s="163">
        <v>0</v>
      </c>
      <c r="H28" s="163">
        <v>0</v>
      </c>
      <c r="I28" s="126">
        <v>0</v>
      </c>
      <c r="J28" s="100">
        <v>9342.1980000000003</v>
      </c>
      <c r="K28" s="100">
        <v>0</v>
      </c>
      <c r="L28" s="100">
        <v>0</v>
      </c>
      <c r="M28" s="100">
        <v>0</v>
      </c>
      <c r="N28" s="127">
        <v>0</v>
      </c>
      <c r="O28" s="100">
        <v>5503.3789999999999</v>
      </c>
      <c r="P28" s="100">
        <v>-14686.162</v>
      </c>
      <c r="Q28" s="100">
        <v>-14686.162</v>
      </c>
      <c r="R28" s="100">
        <v>-14686.162</v>
      </c>
      <c r="S28" s="127">
        <v>0</v>
      </c>
      <c r="T28" s="169">
        <v>-14845</v>
      </c>
      <c r="U28" s="100">
        <v>0</v>
      </c>
      <c r="V28" s="100">
        <v>0</v>
      </c>
      <c r="W28" s="100">
        <v>0</v>
      </c>
      <c r="X28" s="127">
        <v>0</v>
      </c>
      <c r="Y28" s="100">
        <v>0</v>
      </c>
      <c r="Z28" s="100">
        <v>0</v>
      </c>
      <c r="AA28" s="174">
        <v>0</v>
      </c>
      <c r="AB28" s="174">
        <v>0</v>
      </c>
      <c r="AC28" s="174">
        <v>0</v>
      </c>
      <c r="AD28" s="100">
        <v>0</v>
      </c>
      <c r="AE28" s="100">
        <v>0</v>
      </c>
      <c r="AF28" s="127">
        <v>0</v>
      </c>
      <c r="AG28" s="208">
        <v>0</v>
      </c>
      <c r="AH28" s="187">
        <v>0</v>
      </c>
      <c r="AI28" s="187">
        <v>0</v>
      </c>
      <c r="AJ28" s="187">
        <v>0</v>
      </c>
      <c r="AK28" s="197" t="s">
        <v>304</v>
      </c>
      <c r="AL28" s="209">
        <v>0</v>
      </c>
      <c r="AM28" s="209">
        <v>0</v>
      </c>
      <c r="AN28" s="209">
        <v>0</v>
      </c>
      <c r="AO28" s="209">
        <v>0</v>
      </c>
      <c r="AP28" s="216" t="s">
        <v>304</v>
      </c>
      <c r="AQ28" s="209">
        <v>0</v>
      </c>
      <c r="AR28" s="209">
        <v>0</v>
      </c>
      <c r="AS28" s="209">
        <v>0</v>
      </c>
      <c r="AT28" s="209">
        <v>0</v>
      </c>
      <c r="AU28" s="216" t="s">
        <v>304</v>
      </c>
      <c r="AV28" s="209">
        <v>0</v>
      </c>
      <c r="AW28" s="209">
        <v>0</v>
      </c>
      <c r="AX28" s="209">
        <v>0</v>
      </c>
      <c r="AY28" s="209">
        <v>0</v>
      </c>
      <c r="AZ28" s="216" t="s">
        <v>304</v>
      </c>
      <c r="BA28" s="209">
        <v>0</v>
      </c>
    </row>
    <row r="29" spans="2:53">
      <c r="B29" s="151" t="s">
        <v>230</v>
      </c>
      <c r="C29" s="151"/>
      <c r="D29" s="151"/>
      <c r="E29" s="162" t="s">
        <v>170</v>
      </c>
      <c r="F29" s="163">
        <v>0</v>
      </c>
      <c r="G29" s="163">
        <v>0</v>
      </c>
      <c r="H29" s="163">
        <v>0</v>
      </c>
      <c r="I29" s="126">
        <v>0</v>
      </c>
      <c r="J29" s="100">
        <v>51548.508000000002</v>
      </c>
      <c r="K29" s="100">
        <v>0</v>
      </c>
      <c r="L29" s="100">
        <v>6936.3230000000003</v>
      </c>
      <c r="M29" s="100">
        <v>-13361.794</v>
      </c>
      <c r="N29" s="127">
        <v>0</v>
      </c>
      <c r="O29" s="100">
        <v>-3417.616</v>
      </c>
      <c r="P29" s="100">
        <v>0</v>
      </c>
      <c r="Q29" s="100">
        <v>-26414.367999999999</v>
      </c>
      <c r="R29" s="100">
        <v>-26414.366999999998</v>
      </c>
      <c r="S29" s="127">
        <v>0</v>
      </c>
      <c r="T29" s="169">
        <v>-24158</v>
      </c>
      <c r="U29" s="100">
        <v>-27.29</v>
      </c>
      <c r="V29" s="100">
        <v>1125.8040000000001</v>
      </c>
      <c r="W29" s="100">
        <v>-794.95500000000004</v>
      </c>
      <c r="X29" s="127">
        <v>0</v>
      </c>
      <c r="Y29" s="169">
        <v>4215</v>
      </c>
      <c r="Z29" s="100">
        <v>0</v>
      </c>
      <c r="AA29" s="174">
        <v>0</v>
      </c>
      <c r="AB29" s="174">
        <v>11008.476000000001</v>
      </c>
      <c r="AC29" s="174">
        <v>0</v>
      </c>
      <c r="AD29" s="100">
        <v>15165</v>
      </c>
      <c r="AE29" s="100">
        <v>0</v>
      </c>
      <c r="AF29" s="127">
        <v>0</v>
      </c>
      <c r="AG29" s="207">
        <v>15703</v>
      </c>
      <c r="AH29" s="187">
        <v>0</v>
      </c>
      <c r="AI29" s="187">
        <v>0</v>
      </c>
      <c r="AJ29" s="187">
        <v>0</v>
      </c>
      <c r="AK29" s="197" t="s">
        <v>304</v>
      </c>
      <c r="AL29" s="209">
        <v>6435</v>
      </c>
      <c r="AM29" s="209">
        <v>0</v>
      </c>
      <c r="AN29" s="209">
        <v>0</v>
      </c>
      <c r="AO29" s="209">
        <v>0</v>
      </c>
      <c r="AP29" s="216" t="s">
        <v>304</v>
      </c>
      <c r="AQ29" s="209">
        <v>-5144</v>
      </c>
      <c r="AR29" s="209">
        <v>0</v>
      </c>
      <c r="AS29" s="209">
        <v>0</v>
      </c>
      <c r="AT29" s="209">
        <v>0</v>
      </c>
      <c r="AU29" s="216" t="s">
        <v>304</v>
      </c>
      <c r="AV29" s="209">
        <v>-1942</v>
      </c>
      <c r="AW29" s="209">
        <v>0</v>
      </c>
      <c r="AX29" s="209">
        <v>0</v>
      </c>
      <c r="AY29" s="209">
        <v>0</v>
      </c>
      <c r="AZ29" s="216" t="s">
        <v>304</v>
      </c>
      <c r="BA29" s="209">
        <v>-282</v>
      </c>
    </row>
    <row r="30" spans="2:53">
      <c r="B30" s="151" t="s">
        <v>231</v>
      </c>
      <c r="C30" s="151"/>
      <c r="D30" s="151"/>
      <c r="E30" s="162" t="s">
        <v>170</v>
      </c>
      <c r="F30" s="163"/>
      <c r="G30" s="163"/>
      <c r="H30" s="163"/>
      <c r="I30" s="126"/>
      <c r="J30" s="174">
        <v>0</v>
      </c>
      <c r="K30" s="163">
        <v>0</v>
      </c>
      <c r="L30" s="163">
        <v>0</v>
      </c>
      <c r="M30" s="163">
        <v>0</v>
      </c>
      <c r="N30" s="174">
        <v>0</v>
      </c>
      <c r="O30" s="174">
        <v>0</v>
      </c>
      <c r="P30" s="100">
        <v>0</v>
      </c>
      <c r="Q30" s="163">
        <v>0</v>
      </c>
      <c r="R30" s="163">
        <v>0</v>
      </c>
      <c r="S30" s="127">
        <v>0</v>
      </c>
      <c r="T30" s="169">
        <v>7923</v>
      </c>
      <c r="U30" s="100">
        <v>0</v>
      </c>
      <c r="V30" s="100">
        <v>0</v>
      </c>
      <c r="W30" s="100">
        <v>0</v>
      </c>
      <c r="X30" s="174">
        <v>0</v>
      </c>
      <c r="Y30" s="100">
        <v>0</v>
      </c>
      <c r="Z30" s="174">
        <v>0</v>
      </c>
      <c r="AA30" s="174">
        <v>0</v>
      </c>
      <c r="AB30" s="174">
        <v>0</v>
      </c>
      <c r="AC30" s="174">
        <v>0</v>
      </c>
      <c r="AD30" s="174">
        <v>0</v>
      </c>
      <c r="AE30" s="100">
        <v>0</v>
      </c>
      <c r="AF30" s="174">
        <v>0</v>
      </c>
      <c r="AG30" s="209">
        <v>0</v>
      </c>
      <c r="AH30" s="187">
        <v>0</v>
      </c>
      <c r="AI30" s="187">
        <v>0</v>
      </c>
      <c r="AJ30" s="187">
        <v>0</v>
      </c>
      <c r="AK30" s="197" t="s">
        <v>304</v>
      </c>
      <c r="AL30" s="209">
        <v>0</v>
      </c>
      <c r="AM30" s="209">
        <v>0</v>
      </c>
      <c r="AN30" s="209">
        <v>0</v>
      </c>
      <c r="AO30" s="209">
        <v>0</v>
      </c>
      <c r="AP30" s="216" t="s">
        <v>304</v>
      </c>
      <c r="AQ30" s="209">
        <v>0</v>
      </c>
      <c r="AR30" s="209">
        <v>0</v>
      </c>
      <c r="AS30" s="209">
        <v>0</v>
      </c>
      <c r="AT30" s="209">
        <v>0</v>
      </c>
      <c r="AU30" s="216" t="s">
        <v>304</v>
      </c>
      <c r="AV30" s="216" t="s">
        <v>304</v>
      </c>
      <c r="AW30" s="209">
        <v>0</v>
      </c>
      <c r="AX30" s="209">
        <v>0</v>
      </c>
      <c r="AY30" s="209">
        <v>0</v>
      </c>
      <c r="AZ30" s="216" t="s">
        <v>304</v>
      </c>
      <c r="BA30" s="209">
        <v>0</v>
      </c>
    </row>
    <row r="31" spans="2:53">
      <c r="B31" s="151" t="s">
        <v>106</v>
      </c>
      <c r="C31" s="151"/>
      <c r="D31" s="151"/>
      <c r="E31" s="162" t="s">
        <v>170</v>
      </c>
      <c r="F31" s="163">
        <v>0</v>
      </c>
      <c r="G31" s="163">
        <v>0</v>
      </c>
      <c r="H31" s="173">
        <v>11025.735000000001</v>
      </c>
      <c r="I31" s="126">
        <v>0</v>
      </c>
      <c r="J31" s="100">
        <v>10969.791999999999</v>
      </c>
      <c r="K31" s="100">
        <v>0</v>
      </c>
      <c r="L31" s="100">
        <v>0</v>
      </c>
      <c r="M31" s="100">
        <v>0</v>
      </c>
      <c r="N31" s="127">
        <v>0</v>
      </c>
      <c r="O31" s="100">
        <v>1346.4469999999999</v>
      </c>
      <c r="P31" s="100">
        <v>0</v>
      </c>
      <c r="Q31" s="100">
        <v>0</v>
      </c>
      <c r="R31" s="100">
        <v>0</v>
      </c>
      <c r="S31" s="127">
        <v>0</v>
      </c>
      <c r="T31" s="163">
        <v>0</v>
      </c>
      <c r="U31" s="100">
        <v>0</v>
      </c>
      <c r="V31" s="100">
        <v>0</v>
      </c>
      <c r="W31" s="100">
        <v>0</v>
      </c>
      <c r="X31" s="127">
        <v>0</v>
      </c>
      <c r="Y31" s="100">
        <v>0</v>
      </c>
      <c r="Z31" s="100">
        <v>0</v>
      </c>
      <c r="AA31" s="174">
        <v>0</v>
      </c>
      <c r="AB31" s="174">
        <v>0</v>
      </c>
      <c r="AC31" s="174">
        <v>0</v>
      </c>
      <c r="AD31" s="100">
        <v>0</v>
      </c>
      <c r="AE31" s="100">
        <v>0</v>
      </c>
      <c r="AF31" s="127">
        <v>0</v>
      </c>
      <c r="AG31" s="208">
        <v>0</v>
      </c>
      <c r="AH31" s="187">
        <v>0</v>
      </c>
      <c r="AI31" s="187">
        <v>0</v>
      </c>
      <c r="AJ31" s="187">
        <v>0</v>
      </c>
      <c r="AK31" s="197" t="s">
        <v>304</v>
      </c>
      <c r="AL31" s="209">
        <v>0</v>
      </c>
      <c r="AM31" s="209">
        <v>0</v>
      </c>
      <c r="AN31" s="209">
        <v>0</v>
      </c>
      <c r="AO31" s="209">
        <v>0</v>
      </c>
      <c r="AP31" s="216" t="s">
        <v>304</v>
      </c>
      <c r="AQ31" s="209">
        <v>0</v>
      </c>
      <c r="AR31" s="209">
        <v>0</v>
      </c>
      <c r="AS31" s="209">
        <v>0</v>
      </c>
      <c r="AT31" s="209">
        <v>0</v>
      </c>
      <c r="AU31" s="216" t="s">
        <v>304</v>
      </c>
      <c r="AV31" s="216" t="s">
        <v>304</v>
      </c>
      <c r="AW31" s="209">
        <v>0</v>
      </c>
      <c r="AX31" s="209">
        <v>0</v>
      </c>
      <c r="AY31" s="209">
        <v>0</v>
      </c>
      <c r="AZ31" s="216" t="s">
        <v>304</v>
      </c>
      <c r="BA31" s="209">
        <v>0</v>
      </c>
    </row>
    <row r="32" spans="2:53" s="151" customFormat="1">
      <c r="B32" s="151" t="s">
        <v>98</v>
      </c>
      <c r="E32" s="162" t="s">
        <v>170</v>
      </c>
      <c r="F32" s="163">
        <v>0</v>
      </c>
      <c r="G32" s="163">
        <v>0</v>
      </c>
      <c r="H32" s="163">
        <v>0</v>
      </c>
      <c r="I32" s="126">
        <v>0</v>
      </c>
      <c r="J32" s="100">
        <v>85.744</v>
      </c>
      <c r="K32" s="100">
        <v>0</v>
      </c>
      <c r="L32" s="100">
        <v>0</v>
      </c>
      <c r="M32" s="100">
        <v>0</v>
      </c>
      <c r="N32" s="127">
        <v>0</v>
      </c>
      <c r="O32" s="100">
        <v>92.600999999999999</v>
      </c>
      <c r="P32" s="100">
        <v>0</v>
      </c>
      <c r="Q32" s="100">
        <v>0</v>
      </c>
      <c r="R32" s="100">
        <v>0</v>
      </c>
      <c r="S32" s="127">
        <v>0</v>
      </c>
      <c r="T32" s="163">
        <v>68</v>
      </c>
      <c r="U32" s="100">
        <v>0</v>
      </c>
      <c r="V32" s="100">
        <v>0</v>
      </c>
      <c r="W32" s="100">
        <v>0</v>
      </c>
      <c r="X32" s="127">
        <v>0</v>
      </c>
      <c r="Y32" s="163">
        <v>168</v>
      </c>
      <c r="Z32" s="100">
        <v>3.7360000000000002</v>
      </c>
      <c r="AA32" s="174">
        <v>0</v>
      </c>
      <c r="AB32" s="174">
        <v>3.7360000000000002</v>
      </c>
      <c r="AC32" s="174">
        <v>0</v>
      </c>
      <c r="AD32" s="100">
        <v>4</v>
      </c>
      <c r="AE32" s="100">
        <v>0</v>
      </c>
      <c r="AF32" s="127">
        <v>0</v>
      </c>
      <c r="AG32" s="208">
        <v>0</v>
      </c>
      <c r="AH32" s="187">
        <v>0</v>
      </c>
      <c r="AI32" s="187">
        <v>0</v>
      </c>
      <c r="AJ32" s="187">
        <v>0</v>
      </c>
      <c r="AK32" s="197" t="s">
        <v>304</v>
      </c>
      <c r="AL32" s="209">
        <v>0</v>
      </c>
      <c r="AM32" s="209">
        <v>0</v>
      </c>
      <c r="AN32" s="209">
        <v>0</v>
      </c>
      <c r="AO32" s="209">
        <v>0</v>
      </c>
      <c r="AP32" s="216" t="s">
        <v>304</v>
      </c>
      <c r="AQ32" s="209">
        <v>0</v>
      </c>
      <c r="AR32" s="209">
        <v>0</v>
      </c>
      <c r="AS32" s="209">
        <v>0</v>
      </c>
      <c r="AT32" s="209">
        <v>0</v>
      </c>
      <c r="AU32" s="216" t="s">
        <v>304</v>
      </c>
      <c r="AV32" s="216" t="s">
        <v>304</v>
      </c>
      <c r="AW32" s="209">
        <v>0</v>
      </c>
      <c r="AX32" s="209">
        <v>0</v>
      </c>
      <c r="AY32" s="209">
        <v>0</v>
      </c>
      <c r="AZ32" s="216" t="s">
        <v>304</v>
      </c>
      <c r="BA32" s="209">
        <v>0</v>
      </c>
    </row>
    <row r="33" spans="2:53">
      <c r="B33" s="151" t="s">
        <v>436</v>
      </c>
      <c r="C33" s="151"/>
      <c r="D33" s="151"/>
      <c r="E33" s="162" t="s">
        <v>170</v>
      </c>
      <c r="F33" s="163">
        <v>0</v>
      </c>
      <c r="G33" s="163">
        <v>0</v>
      </c>
      <c r="H33" s="163">
        <v>0</v>
      </c>
      <c r="I33" s="126">
        <v>0</v>
      </c>
      <c r="J33" s="100">
        <v>6151.2340000000004</v>
      </c>
      <c r="K33" s="100">
        <v>0</v>
      </c>
      <c r="L33" s="100">
        <v>0</v>
      </c>
      <c r="M33" s="100">
        <v>0</v>
      </c>
      <c r="N33" s="127">
        <v>0</v>
      </c>
      <c r="O33" s="100">
        <v>0</v>
      </c>
      <c r="P33" s="100">
        <v>0</v>
      </c>
      <c r="Q33" s="100">
        <v>0</v>
      </c>
      <c r="R33" s="100">
        <v>0</v>
      </c>
      <c r="S33" s="127">
        <v>0</v>
      </c>
      <c r="T33" s="163">
        <v>0</v>
      </c>
      <c r="U33" s="100">
        <v>0</v>
      </c>
      <c r="V33" s="100">
        <v>0</v>
      </c>
      <c r="W33" s="100">
        <v>0</v>
      </c>
      <c r="X33" s="127">
        <v>0</v>
      </c>
      <c r="Y33" s="100">
        <v>0</v>
      </c>
      <c r="Z33" s="100">
        <v>0</v>
      </c>
      <c r="AA33" s="174">
        <v>0</v>
      </c>
      <c r="AB33" s="174">
        <v>0</v>
      </c>
      <c r="AC33" s="174">
        <v>0</v>
      </c>
      <c r="AD33" s="100">
        <v>0</v>
      </c>
      <c r="AE33" s="100">
        <v>0</v>
      </c>
      <c r="AF33" s="127">
        <v>0</v>
      </c>
      <c r="AG33" s="208">
        <v>0</v>
      </c>
      <c r="AH33" s="187">
        <v>0</v>
      </c>
      <c r="AI33" s="187">
        <v>0</v>
      </c>
      <c r="AJ33" s="187">
        <v>0</v>
      </c>
      <c r="AK33" s="197" t="s">
        <v>304</v>
      </c>
      <c r="AL33" s="209">
        <v>0</v>
      </c>
      <c r="AM33" s="209">
        <v>0</v>
      </c>
      <c r="AN33" s="209">
        <v>-2674</v>
      </c>
      <c r="AO33" s="209">
        <v>-19835</v>
      </c>
      <c r="AP33" s="216" t="s">
        <v>304</v>
      </c>
      <c r="AQ33" s="209">
        <v>-19835</v>
      </c>
      <c r="AR33" s="209">
        <v>0</v>
      </c>
      <c r="AS33" s="209">
        <v>0</v>
      </c>
      <c r="AT33" s="209">
        <v>0</v>
      </c>
      <c r="AU33" s="216" t="s">
        <v>304</v>
      </c>
      <c r="AV33" s="216" t="s">
        <v>304</v>
      </c>
      <c r="AW33" s="209">
        <v>0</v>
      </c>
      <c r="AX33" s="209">
        <v>0</v>
      </c>
      <c r="AY33" s="209">
        <v>0</v>
      </c>
      <c r="AZ33" s="216" t="s">
        <v>304</v>
      </c>
      <c r="BA33" s="209">
        <v>90</v>
      </c>
    </row>
    <row r="34" spans="2:53">
      <c r="B34" s="151" t="s">
        <v>107</v>
      </c>
      <c r="C34" s="151"/>
      <c r="D34" s="151"/>
      <c r="E34" s="162" t="s">
        <v>170</v>
      </c>
      <c r="F34" s="163">
        <v>0</v>
      </c>
      <c r="G34" s="163">
        <v>0</v>
      </c>
      <c r="H34" s="163">
        <v>0</v>
      </c>
      <c r="I34" s="126">
        <v>0</v>
      </c>
      <c r="J34" s="100">
        <v>0</v>
      </c>
      <c r="K34" s="100">
        <v>42.786999999999999</v>
      </c>
      <c r="L34" s="100">
        <v>0</v>
      </c>
      <c r="M34" s="100">
        <v>0</v>
      </c>
      <c r="N34" s="127">
        <v>0</v>
      </c>
      <c r="O34" s="100">
        <v>0</v>
      </c>
      <c r="P34" s="100">
        <v>0</v>
      </c>
      <c r="Q34" s="100">
        <v>0</v>
      </c>
      <c r="R34" s="100">
        <v>0</v>
      </c>
      <c r="S34" s="127">
        <v>0</v>
      </c>
      <c r="T34" s="163">
        <v>0</v>
      </c>
      <c r="U34" s="100">
        <v>0</v>
      </c>
      <c r="V34" s="100">
        <v>0</v>
      </c>
      <c r="W34" s="100">
        <v>0</v>
      </c>
      <c r="X34" s="127">
        <v>0</v>
      </c>
      <c r="Y34" s="100">
        <v>0</v>
      </c>
      <c r="Z34" s="100">
        <v>0</v>
      </c>
      <c r="AA34" s="174">
        <v>0</v>
      </c>
      <c r="AB34" s="174">
        <v>0</v>
      </c>
      <c r="AC34" s="174">
        <v>0</v>
      </c>
      <c r="AD34" s="100">
        <v>0</v>
      </c>
      <c r="AE34" s="100">
        <v>0</v>
      </c>
      <c r="AF34" s="127">
        <v>0</v>
      </c>
      <c r="AG34" s="208">
        <v>0</v>
      </c>
      <c r="AH34" s="187">
        <v>0</v>
      </c>
      <c r="AI34" s="187">
        <v>0</v>
      </c>
      <c r="AJ34" s="187">
        <v>0</v>
      </c>
      <c r="AK34" s="197" t="s">
        <v>304</v>
      </c>
      <c r="AL34" s="209">
        <v>0</v>
      </c>
      <c r="AM34" s="209">
        <v>0</v>
      </c>
      <c r="AN34" s="209">
        <v>0</v>
      </c>
      <c r="AO34" s="209">
        <v>0</v>
      </c>
      <c r="AP34" s="216" t="s">
        <v>304</v>
      </c>
      <c r="AQ34" s="209">
        <v>0</v>
      </c>
      <c r="AR34" s="209">
        <v>0</v>
      </c>
      <c r="AS34" s="209">
        <v>0</v>
      </c>
      <c r="AT34" s="209">
        <v>0</v>
      </c>
      <c r="AU34" s="216" t="s">
        <v>304</v>
      </c>
      <c r="AV34" s="216" t="s">
        <v>304</v>
      </c>
      <c r="AW34" s="209">
        <v>0</v>
      </c>
      <c r="AX34" s="209">
        <v>0</v>
      </c>
      <c r="AY34" s="209">
        <v>0</v>
      </c>
      <c r="AZ34" s="216" t="s">
        <v>304</v>
      </c>
      <c r="BA34" s="209">
        <v>0</v>
      </c>
    </row>
    <row r="35" spans="2:53">
      <c r="B35" s="151" t="s">
        <v>108</v>
      </c>
      <c r="C35" s="151"/>
      <c r="D35" s="151"/>
      <c r="E35" s="162" t="s">
        <v>170</v>
      </c>
      <c r="F35" s="163">
        <v>0</v>
      </c>
      <c r="G35" s="163">
        <v>0</v>
      </c>
      <c r="H35" s="163">
        <v>0</v>
      </c>
      <c r="I35" s="126">
        <v>0</v>
      </c>
      <c r="J35" s="100">
        <v>0</v>
      </c>
      <c r="K35" s="100">
        <v>0</v>
      </c>
      <c r="L35" s="100">
        <v>-9.5489999999999995</v>
      </c>
      <c r="M35" s="100">
        <v>-9.5500000000000007</v>
      </c>
      <c r="N35" s="127">
        <v>0</v>
      </c>
      <c r="O35" s="100">
        <v>-9.5500000000000007</v>
      </c>
      <c r="P35" s="100">
        <v>0</v>
      </c>
      <c r="Q35" s="100">
        <v>0</v>
      </c>
      <c r="R35" s="100">
        <v>0</v>
      </c>
      <c r="S35" s="127">
        <v>0</v>
      </c>
      <c r="T35" s="163">
        <v>0</v>
      </c>
      <c r="U35" s="100">
        <v>0</v>
      </c>
      <c r="V35" s="100">
        <v>0</v>
      </c>
      <c r="W35" s="100">
        <v>0</v>
      </c>
      <c r="X35" s="127">
        <v>0</v>
      </c>
      <c r="Y35" s="100">
        <v>0</v>
      </c>
      <c r="Z35" s="100">
        <v>0</v>
      </c>
      <c r="AA35" s="174">
        <v>0</v>
      </c>
      <c r="AB35" s="174">
        <v>0</v>
      </c>
      <c r="AC35" s="174">
        <v>0</v>
      </c>
      <c r="AD35" s="100">
        <v>0</v>
      </c>
      <c r="AE35" s="100">
        <v>0</v>
      </c>
      <c r="AF35" s="127">
        <v>0</v>
      </c>
      <c r="AG35" s="208">
        <v>0</v>
      </c>
      <c r="AH35" s="187">
        <v>0</v>
      </c>
      <c r="AI35" s="187">
        <v>0</v>
      </c>
      <c r="AJ35" s="187">
        <v>0</v>
      </c>
      <c r="AK35" s="197" t="s">
        <v>304</v>
      </c>
      <c r="AL35" s="209">
        <v>0</v>
      </c>
      <c r="AM35" s="209">
        <v>0</v>
      </c>
      <c r="AN35" s="209">
        <v>0</v>
      </c>
      <c r="AO35" s="209">
        <v>0</v>
      </c>
      <c r="AP35" s="216" t="s">
        <v>304</v>
      </c>
      <c r="AQ35" s="209">
        <v>0</v>
      </c>
      <c r="AR35" s="209">
        <v>0</v>
      </c>
      <c r="AS35" s="209">
        <v>0</v>
      </c>
      <c r="AT35" s="209">
        <v>0</v>
      </c>
      <c r="AU35" s="216" t="s">
        <v>304</v>
      </c>
      <c r="AV35" s="216" t="s">
        <v>304</v>
      </c>
      <c r="AW35" s="209">
        <v>0</v>
      </c>
      <c r="AX35" s="209">
        <v>0</v>
      </c>
      <c r="AY35" s="209">
        <v>0</v>
      </c>
      <c r="AZ35" s="216" t="s">
        <v>304</v>
      </c>
      <c r="BA35" s="209">
        <v>0</v>
      </c>
    </row>
    <row r="36" spans="2:53">
      <c r="B36" s="151" t="s">
        <v>109</v>
      </c>
      <c r="C36" s="151"/>
      <c r="D36" s="151"/>
      <c r="E36" s="162" t="s">
        <v>170</v>
      </c>
      <c r="F36" s="163">
        <v>0</v>
      </c>
      <c r="G36" s="163">
        <v>0</v>
      </c>
      <c r="H36" s="163">
        <v>0</v>
      </c>
      <c r="I36" s="126">
        <v>0</v>
      </c>
      <c r="J36" s="100">
        <v>0</v>
      </c>
      <c r="K36" s="100">
        <v>0</v>
      </c>
      <c r="L36" s="100">
        <v>0</v>
      </c>
      <c r="M36" s="100">
        <v>0</v>
      </c>
      <c r="N36" s="127">
        <v>0</v>
      </c>
      <c r="O36" s="100">
        <v>0</v>
      </c>
      <c r="P36" s="100">
        <v>0</v>
      </c>
      <c r="Q36" s="100">
        <v>0</v>
      </c>
      <c r="R36" s="100">
        <v>0</v>
      </c>
      <c r="S36" s="127">
        <v>0</v>
      </c>
      <c r="T36" s="163">
        <v>0</v>
      </c>
      <c r="U36" s="100">
        <v>0</v>
      </c>
      <c r="V36" s="100">
        <v>0</v>
      </c>
      <c r="W36" s="100">
        <v>0</v>
      </c>
      <c r="X36" s="127">
        <v>0</v>
      </c>
      <c r="Y36" s="100">
        <v>0</v>
      </c>
      <c r="Z36" s="100">
        <v>0</v>
      </c>
      <c r="AA36" s="174">
        <v>0</v>
      </c>
      <c r="AB36" s="174">
        <v>0</v>
      </c>
      <c r="AC36" s="174">
        <v>0</v>
      </c>
      <c r="AD36" s="100">
        <v>0</v>
      </c>
      <c r="AE36" s="100">
        <v>0</v>
      </c>
      <c r="AF36" s="127">
        <v>0</v>
      </c>
      <c r="AG36" s="208">
        <v>0</v>
      </c>
      <c r="AH36" s="187">
        <v>0</v>
      </c>
      <c r="AI36" s="187">
        <v>0</v>
      </c>
      <c r="AJ36" s="187">
        <v>0</v>
      </c>
      <c r="AK36" s="197" t="s">
        <v>304</v>
      </c>
      <c r="AL36" s="209">
        <v>0</v>
      </c>
      <c r="AM36" s="209">
        <v>0</v>
      </c>
      <c r="AN36" s="209">
        <v>0</v>
      </c>
      <c r="AO36" s="209">
        <v>0</v>
      </c>
      <c r="AP36" s="216" t="s">
        <v>304</v>
      </c>
      <c r="AQ36" s="209">
        <v>0</v>
      </c>
      <c r="AR36" s="209">
        <v>0</v>
      </c>
      <c r="AS36" s="209">
        <v>0</v>
      </c>
      <c r="AT36" s="209">
        <v>0</v>
      </c>
      <c r="AU36" s="216" t="s">
        <v>304</v>
      </c>
      <c r="AV36" s="216" t="s">
        <v>304</v>
      </c>
      <c r="AW36" s="209">
        <v>0</v>
      </c>
      <c r="AX36" s="209">
        <v>0</v>
      </c>
      <c r="AY36" s="209">
        <v>0</v>
      </c>
      <c r="AZ36" s="216" t="s">
        <v>304</v>
      </c>
      <c r="BA36" s="209">
        <v>0</v>
      </c>
    </row>
    <row r="37" spans="2:53">
      <c r="B37" s="151" t="s">
        <v>176</v>
      </c>
      <c r="C37" s="151"/>
      <c r="D37" s="151"/>
      <c r="E37" s="162" t="s">
        <v>170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v>0</v>
      </c>
      <c r="R37" s="100"/>
      <c r="S37" s="127">
        <v>0</v>
      </c>
      <c r="T37" s="163">
        <v>0</v>
      </c>
      <c r="U37" s="100">
        <v>0</v>
      </c>
      <c r="V37" s="100">
        <v>0</v>
      </c>
      <c r="W37" s="100">
        <v>0</v>
      </c>
      <c r="X37" s="127">
        <v>0</v>
      </c>
      <c r="Y37" s="100">
        <v>0</v>
      </c>
      <c r="Z37" s="100">
        <v>-2364.2130000000002</v>
      </c>
      <c r="AA37" s="174">
        <v>0</v>
      </c>
      <c r="AB37" s="174">
        <v>0</v>
      </c>
      <c r="AC37" s="174">
        <v>0</v>
      </c>
      <c r="AD37" s="100">
        <v>0</v>
      </c>
      <c r="AE37" s="100">
        <v>0</v>
      </c>
      <c r="AF37" s="127">
        <v>0</v>
      </c>
      <c r="AG37" s="208">
        <v>0</v>
      </c>
      <c r="AH37" s="187">
        <v>0</v>
      </c>
      <c r="AI37" s="187">
        <v>0</v>
      </c>
      <c r="AJ37" s="187">
        <v>0</v>
      </c>
      <c r="AK37" s="197" t="s">
        <v>304</v>
      </c>
      <c r="AL37" s="209">
        <v>0</v>
      </c>
      <c r="AM37" s="209">
        <v>0</v>
      </c>
      <c r="AN37" s="209">
        <v>0</v>
      </c>
      <c r="AO37" s="209">
        <v>0</v>
      </c>
      <c r="AP37" s="216" t="s">
        <v>304</v>
      </c>
      <c r="AQ37" s="209">
        <v>0</v>
      </c>
      <c r="AR37" s="209">
        <v>0</v>
      </c>
      <c r="AS37" s="209">
        <v>0</v>
      </c>
      <c r="AT37" s="209">
        <v>0</v>
      </c>
      <c r="AU37" s="216" t="s">
        <v>304</v>
      </c>
      <c r="AV37" s="216" t="s">
        <v>304</v>
      </c>
      <c r="AW37" s="209">
        <v>0</v>
      </c>
      <c r="AX37" s="209">
        <v>0</v>
      </c>
      <c r="AY37" s="209">
        <v>0</v>
      </c>
      <c r="AZ37" s="216" t="s">
        <v>304</v>
      </c>
      <c r="BA37" s="209">
        <v>0</v>
      </c>
    </row>
    <row r="38" spans="2:53">
      <c r="B38" s="151" t="s">
        <v>232</v>
      </c>
      <c r="C38" s="151"/>
      <c r="D38" s="151"/>
      <c r="E38" s="162" t="s">
        <v>170</v>
      </c>
      <c r="F38" s="163">
        <v>0</v>
      </c>
      <c r="G38" s="163">
        <v>0</v>
      </c>
      <c r="H38" s="163">
        <v>0</v>
      </c>
      <c r="I38" s="126">
        <v>0</v>
      </c>
      <c r="J38" s="100">
        <v>0</v>
      </c>
      <c r="K38" s="100">
        <v>0</v>
      </c>
      <c r="L38" s="100">
        <v>0</v>
      </c>
      <c r="M38" s="100">
        <v>0</v>
      </c>
      <c r="N38" s="127">
        <v>0</v>
      </c>
      <c r="O38" s="100">
        <v>0</v>
      </c>
      <c r="P38" s="100">
        <v>0</v>
      </c>
      <c r="Q38" s="100">
        <v>-78775</v>
      </c>
      <c r="R38" s="100">
        <v>-161871.304</v>
      </c>
      <c r="S38" s="127">
        <v>0</v>
      </c>
      <c r="T38" s="169">
        <v>-244559</v>
      </c>
      <c r="U38" s="100">
        <v>0</v>
      </c>
      <c r="V38" s="100">
        <v>-163265</v>
      </c>
      <c r="W38" s="100">
        <v>-252382.802</v>
      </c>
      <c r="X38" s="127">
        <v>0</v>
      </c>
      <c r="Y38" s="169">
        <v>-344274</v>
      </c>
      <c r="Z38" s="100">
        <v>-153937.88800000001</v>
      </c>
      <c r="AA38" s="169">
        <v>-164112</v>
      </c>
      <c r="AB38" s="169">
        <v>-477122</v>
      </c>
      <c r="AC38" s="169">
        <v>-471466</v>
      </c>
      <c r="AD38" s="100">
        <v>-716368</v>
      </c>
      <c r="AE38" s="169">
        <v>-712125</v>
      </c>
      <c r="AF38" s="127">
        <v>0</v>
      </c>
      <c r="AG38" s="206">
        <v>-864450</v>
      </c>
      <c r="AH38" s="187">
        <v>0</v>
      </c>
      <c r="AI38" s="187">
        <v>0</v>
      </c>
      <c r="AJ38" s="187">
        <v>0</v>
      </c>
      <c r="AK38" s="197" t="s">
        <v>304</v>
      </c>
      <c r="AL38" s="209">
        <v>0</v>
      </c>
      <c r="AM38" s="209">
        <v>0</v>
      </c>
      <c r="AN38" s="209">
        <v>0</v>
      </c>
      <c r="AO38" s="209">
        <v>0</v>
      </c>
      <c r="AP38" s="216" t="s">
        <v>304</v>
      </c>
      <c r="AQ38" s="209">
        <v>0</v>
      </c>
      <c r="AR38" s="209">
        <v>0</v>
      </c>
      <c r="AS38" s="209">
        <v>0</v>
      </c>
      <c r="AT38" s="209">
        <v>0</v>
      </c>
      <c r="AU38" s="216" t="s">
        <v>304</v>
      </c>
      <c r="AV38" s="216" t="s">
        <v>304</v>
      </c>
      <c r="AW38" s="209">
        <v>0</v>
      </c>
      <c r="AX38" s="209">
        <v>0</v>
      </c>
      <c r="AY38" s="209">
        <v>0</v>
      </c>
      <c r="AZ38" s="216" t="s">
        <v>304</v>
      </c>
      <c r="BA38" s="209">
        <v>0</v>
      </c>
    </row>
    <row r="39" spans="2:53" s="151" customFormat="1">
      <c r="B39" s="151" t="s">
        <v>233</v>
      </c>
      <c r="E39" s="162" t="s">
        <v>170</v>
      </c>
      <c r="F39" s="173">
        <v>10409.82</v>
      </c>
      <c r="G39" s="173">
        <v>23584.424999999999</v>
      </c>
      <c r="H39" s="173">
        <v>66316.447</v>
      </c>
      <c r="I39" s="126">
        <v>0</v>
      </c>
      <c r="J39" s="100">
        <v>111172.893</v>
      </c>
      <c r="K39" s="100">
        <v>7899.973</v>
      </c>
      <c r="L39" s="100">
        <v>6131.0169999999998</v>
      </c>
      <c r="M39" s="100">
        <v>12344.036</v>
      </c>
      <c r="N39" s="127">
        <v>0</v>
      </c>
      <c r="O39" s="100">
        <v>30588.190999999999</v>
      </c>
      <c r="P39" s="100">
        <v>-1892.3530000000001</v>
      </c>
      <c r="Q39" s="100">
        <v>4369.8360000000002</v>
      </c>
      <c r="R39" s="100">
        <v>9886.7860000000001</v>
      </c>
      <c r="S39" s="127">
        <v>0</v>
      </c>
      <c r="T39" s="169">
        <v>-9896</v>
      </c>
      <c r="U39" s="100">
        <v>4158.2150000000001</v>
      </c>
      <c r="V39" s="100">
        <v>20409.982</v>
      </c>
      <c r="W39" s="100">
        <v>59493.701000000001</v>
      </c>
      <c r="X39" s="127">
        <v>0</v>
      </c>
      <c r="Y39" s="169">
        <v>6711</v>
      </c>
      <c r="Z39" s="100">
        <v>-4468.1639999999998</v>
      </c>
      <c r="AA39" s="169">
        <v>-10277</v>
      </c>
      <c r="AB39" s="169">
        <v>-4232.59</v>
      </c>
      <c r="AC39" s="169">
        <v>-29520</v>
      </c>
      <c r="AD39" s="100">
        <v>8275</v>
      </c>
      <c r="AE39" s="169">
        <v>-32653</v>
      </c>
      <c r="AF39" s="127">
        <v>0</v>
      </c>
      <c r="AG39" s="169">
        <v>2967</v>
      </c>
      <c r="AH39" s="169">
        <v>17102</v>
      </c>
      <c r="AI39" s="169">
        <v>4775</v>
      </c>
      <c r="AJ39" s="169">
        <v>6658</v>
      </c>
      <c r="AK39" s="200" t="s">
        <v>304</v>
      </c>
      <c r="AL39" s="174">
        <v>-43174</v>
      </c>
      <c r="AM39" s="169">
        <v>-2463</v>
      </c>
      <c r="AN39" s="169">
        <v>-6270</v>
      </c>
      <c r="AO39" s="169">
        <v>-16332</v>
      </c>
      <c r="AP39" s="234" t="s">
        <v>304</v>
      </c>
      <c r="AQ39" s="169">
        <v>-140318</v>
      </c>
      <c r="AR39" s="169">
        <v>6117</v>
      </c>
      <c r="AS39" s="169">
        <v>20193</v>
      </c>
      <c r="AT39" s="169">
        <v>63937</v>
      </c>
      <c r="AU39" s="216" t="s">
        <v>304</v>
      </c>
      <c r="AV39" s="169">
        <v>78603</v>
      </c>
      <c r="AW39" s="169">
        <v>-5592</v>
      </c>
      <c r="AX39" s="169">
        <v>-16788</v>
      </c>
      <c r="AY39" s="169">
        <v>-10335</v>
      </c>
      <c r="AZ39" s="216" t="s">
        <v>304</v>
      </c>
      <c r="BA39" s="209">
        <v>-6158</v>
      </c>
    </row>
    <row r="40" spans="2:53" s="204" customFormat="1">
      <c r="B40" s="204" t="s">
        <v>234</v>
      </c>
      <c r="E40" s="213" t="s">
        <v>170</v>
      </c>
      <c r="F40" s="207">
        <v>-3165.7570000000001</v>
      </c>
      <c r="G40" s="207">
        <v>-950.95500000000004</v>
      </c>
      <c r="H40" s="207">
        <v>-698.69100000000003</v>
      </c>
      <c r="I40" s="214">
        <v>0</v>
      </c>
      <c r="J40" s="215">
        <v>-4484.5600000000004</v>
      </c>
      <c r="K40" s="215">
        <v>808.47500000000002</v>
      </c>
      <c r="L40" s="215">
        <v>389.13600000000002</v>
      </c>
      <c r="M40" s="215">
        <v>1058.502</v>
      </c>
      <c r="N40" s="211">
        <v>0</v>
      </c>
      <c r="O40" s="215">
        <v>5318.1719999999996</v>
      </c>
      <c r="P40" s="215">
        <v>693.29399999999998</v>
      </c>
      <c r="Q40" s="215">
        <v>1129.867</v>
      </c>
      <c r="R40" s="215">
        <v>1860.8420000000001</v>
      </c>
      <c r="S40" s="127">
        <v>0</v>
      </c>
      <c r="T40" s="206">
        <v>345</v>
      </c>
      <c r="U40" s="215">
        <v>145.483</v>
      </c>
      <c r="V40" s="215">
        <v>762.55200000000002</v>
      </c>
      <c r="W40" s="215">
        <v>940.20600000000002</v>
      </c>
      <c r="X40" s="211">
        <v>0</v>
      </c>
      <c r="Y40" s="206">
        <v>4339.4809999999998</v>
      </c>
      <c r="Z40" s="215">
        <v>-2667</v>
      </c>
      <c r="AA40" s="206">
        <v>-2667</v>
      </c>
      <c r="AB40" s="206">
        <v>-3056</v>
      </c>
      <c r="AC40" s="206">
        <v>-3056</v>
      </c>
      <c r="AD40" s="215">
        <v>-8579</v>
      </c>
      <c r="AE40" s="209">
        <v>-1840</v>
      </c>
      <c r="AF40" s="211">
        <v>0</v>
      </c>
      <c r="AG40" s="206">
        <v>-2534</v>
      </c>
      <c r="AH40" s="206">
        <v>5371</v>
      </c>
      <c r="AI40" s="206">
        <v>-2365</v>
      </c>
      <c r="AJ40" s="207">
        <v>-2173</v>
      </c>
      <c r="AK40" s="216" t="s">
        <v>304</v>
      </c>
      <c r="AL40" s="209">
        <v>357</v>
      </c>
      <c r="AM40" s="206">
        <v>1573</v>
      </c>
      <c r="AN40" s="206">
        <v>3377</v>
      </c>
      <c r="AO40" s="206">
        <v>1760</v>
      </c>
      <c r="AP40" s="235" t="s">
        <v>304</v>
      </c>
      <c r="AQ40" s="206">
        <v>4091</v>
      </c>
      <c r="AR40" s="206">
        <v>12</v>
      </c>
      <c r="AS40" s="206">
        <v>8976</v>
      </c>
      <c r="AT40" s="169">
        <v>10705</v>
      </c>
      <c r="AU40" s="216" t="s">
        <v>304</v>
      </c>
      <c r="AV40" s="206">
        <v>4236</v>
      </c>
      <c r="AW40" s="169">
        <v>-11</v>
      </c>
      <c r="AX40" s="169">
        <v>5213</v>
      </c>
      <c r="AY40" s="169" t="s">
        <v>304</v>
      </c>
      <c r="AZ40" s="216" t="s">
        <v>304</v>
      </c>
      <c r="BA40" s="209">
        <v>0</v>
      </c>
    </row>
    <row r="41" spans="2:53" s="151" customFormat="1" ht="12.75" customHeight="1">
      <c r="B41" s="130" t="s">
        <v>235</v>
      </c>
      <c r="C41" s="107"/>
      <c r="D41" s="107"/>
      <c r="E41" s="162" t="s">
        <v>170</v>
      </c>
      <c r="F41" s="100"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27">
        <v>0</v>
      </c>
      <c r="O41" s="100">
        <v>0</v>
      </c>
      <c r="P41" s="100">
        <v>0</v>
      </c>
      <c r="Q41" s="100">
        <v>0</v>
      </c>
      <c r="R41" s="100">
        <v>0</v>
      </c>
      <c r="S41" s="127">
        <v>0</v>
      </c>
      <c r="T41" s="169">
        <v>1056</v>
      </c>
      <c r="U41" s="127">
        <v>0</v>
      </c>
      <c r="V41" s="127">
        <v>0</v>
      </c>
      <c r="W41" s="127">
        <v>0</v>
      </c>
      <c r="X41" s="127">
        <v>0</v>
      </c>
      <c r="Y41" s="169">
        <v>-1489</v>
      </c>
      <c r="Z41" s="127">
        <v>0</v>
      </c>
      <c r="AA41" s="174">
        <v>0</v>
      </c>
      <c r="AB41" s="174">
        <v>11190</v>
      </c>
      <c r="AC41" s="174">
        <v>0</v>
      </c>
      <c r="AD41" s="100">
        <v>14829</v>
      </c>
      <c r="AE41" s="100">
        <v>0</v>
      </c>
      <c r="AF41" s="127">
        <v>0</v>
      </c>
      <c r="AG41" s="174">
        <v>0</v>
      </c>
      <c r="AH41" s="187">
        <v>0</v>
      </c>
      <c r="AI41" s="187">
        <v>0</v>
      </c>
      <c r="AJ41" s="187">
        <v>0</v>
      </c>
      <c r="AK41" s="197" t="s">
        <v>304</v>
      </c>
      <c r="AL41" s="174">
        <v>0</v>
      </c>
      <c r="AM41" s="209">
        <v>0</v>
      </c>
      <c r="AN41" s="209">
        <v>0</v>
      </c>
      <c r="AO41" s="209">
        <v>0</v>
      </c>
      <c r="AP41" s="216" t="s">
        <v>304</v>
      </c>
      <c r="AQ41" s="209">
        <v>0</v>
      </c>
      <c r="AR41" s="209">
        <v>0</v>
      </c>
      <c r="AS41" s="209">
        <v>0</v>
      </c>
      <c r="AT41" s="209">
        <v>0</v>
      </c>
      <c r="AU41" s="216" t="s">
        <v>304</v>
      </c>
      <c r="AV41" s="216" t="s">
        <v>304</v>
      </c>
      <c r="AW41" s="169" t="s">
        <v>304</v>
      </c>
      <c r="AX41" s="169" t="s">
        <v>304</v>
      </c>
      <c r="AY41" s="169" t="s">
        <v>304</v>
      </c>
      <c r="AZ41" s="216" t="s">
        <v>304</v>
      </c>
      <c r="BA41" s="209">
        <v>0</v>
      </c>
    </row>
    <row r="42" spans="2:53" s="151" customFormat="1">
      <c r="B42" s="130" t="s">
        <v>236</v>
      </c>
      <c r="C42" s="107"/>
      <c r="D42" s="107"/>
      <c r="E42" s="162" t="s">
        <v>170</v>
      </c>
      <c r="F42" s="100">
        <v>0</v>
      </c>
      <c r="G42" s="100">
        <v>0</v>
      </c>
      <c r="H42" s="100">
        <v>0</v>
      </c>
      <c r="I42" s="100">
        <v>0</v>
      </c>
      <c r="J42" s="100">
        <v>0</v>
      </c>
      <c r="K42" s="100">
        <v>0</v>
      </c>
      <c r="L42" s="100">
        <v>0</v>
      </c>
      <c r="M42" s="100">
        <v>0</v>
      </c>
      <c r="N42" s="127">
        <v>0</v>
      </c>
      <c r="O42" s="100">
        <v>0</v>
      </c>
      <c r="P42" s="100">
        <v>0</v>
      </c>
      <c r="Q42" s="100">
        <v>0</v>
      </c>
      <c r="R42" s="100">
        <v>0</v>
      </c>
      <c r="S42" s="127">
        <v>0</v>
      </c>
      <c r="T42" s="169">
        <v>-120</v>
      </c>
      <c r="U42" s="127">
        <v>0</v>
      </c>
      <c r="V42" s="127">
        <v>0</v>
      </c>
      <c r="W42" s="127">
        <v>0</v>
      </c>
      <c r="X42" s="127">
        <v>0</v>
      </c>
      <c r="Y42" s="169">
        <v>1225</v>
      </c>
      <c r="Z42" s="127">
        <v>0</v>
      </c>
      <c r="AA42" s="174">
        <v>0</v>
      </c>
      <c r="AB42" s="174">
        <v>0</v>
      </c>
      <c r="AC42" s="174">
        <v>0</v>
      </c>
      <c r="AD42" s="127">
        <v>0</v>
      </c>
      <c r="AE42" s="100">
        <v>0</v>
      </c>
      <c r="AF42" s="127">
        <v>0</v>
      </c>
      <c r="AG42" s="209">
        <v>0</v>
      </c>
      <c r="AH42" s="187">
        <v>0</v>
      </c>
      <c r="AI42" s="187">
        <v>0</v>
      </c>
      <c r="AJ42" s="187">
        <v>0</v>
      </c>
      <c r="AK42" s="197" t="s">
        <v>304</v>
      </c>
      <c r="AL42" s="209">
        <v>0</v>
      </c>
      <c r="AM42" s="209">
        <v>0</v>
      </c>
      <c r="AN42" s="209">
        <v>0</v>
      </c>
      <c r="AO42" s="209">
        <v>0</v>
      </c>
      <c r="AP42" s="216" t="s">
        <v>304</v>
      </c>
      <c r="AQ42" s="209">
        <v>0</v>
      </c>
      <c r="AR42" s="209">
        <v>0</v>
      </c>
      <c r="AS42" s="209">
        <v>0</v>
      </c>
      <c r="AT42" s="209">
        <v>0</v>
      </c>
      <c r="AU42" s="216" t="s">
        <v>304</v>
      </c>
      <c r="AV42" s="216" t="s">
        <v>304</v>
      </c>
      <c r="AW42" s="169" t="s">
        <v>304</v>
      </c>
      <c r="AX42" s="169" t="s">
        <v>304</v>
      </c>
      <c r="AY42" s="169" t="s">
        <v>304</v>
      </c>
      <c r="AZ42" s="216" t="s">
        <v>304</v>
      </c>
      <c r="BA42" s="209">
        <v>0</v>
      </c>
    </row>
    <row r="43" spans="2:53">
      <c r="B43" s="151" t="s">
        <v>110</v>
      </c>
      <c r="C43" s="151"/>
      <c r="D43" s="151"/>
      <c r="E43" s="162" t="s">
        <v>170</v>
      </c>
      <c r="F43" s="163">
        <v>0</v>
      </c>
      <c r="G43" s="163">
        <v>0</v>
      </c>
      <c r="H43" s="163">
        <v>0</v>
      </c>
      <c r="I43" s="126">
        <v>0</v>
      </c>
      <c r="J43" s="100">
        <v>1589.6279999999999</v>
      </c>
      <c r="K43" s="100">
        <v>0</v>
      </c>
      <c r="L43" s="100">
        <v>1347.56</v>
      </c>
      <c r="M43" s="100">
        <v>1347.56</v>
      </c>
      <c r="N43" s="127">
        <v>0</v>
      </c>
      <c r="O43" s="100">
        <v>1347.558</v>
      </c>
      <c r="P43" s="100">
        <v>-4.2949999999999999</v>
      </c>
      <c r="Q43" s="100">
        <v>-12.678000000000001</v>
      </c>
      <c r="R43" s="100">
        <v>-12.678000000000001</v>
      </c>
      <c r="S43" s="127">
        <v>0</v>
      </c>
      <c r="T43" s="163">
        <v>0</v>
      </c>
      <c r="U43" s="100">
        <v>0</v>
      </c>
      <c r="V43" s="100">
        <v>0</v>
      </c>
      <c r="W43" s="100">
        <v>0</v>
      </c>
      <c r="X43" s="127">
        <v>0</v>
      </c>
      <c r="Y43" s="100">
        <v>0</v>
      </c>
      <c r="Z43" s="100">
        <v>0</v>
      </c>
      <c r="AA43" s="174">
        <v>0</v>
      </c>
      <c r="AB43" s="174">
        <v>0</v>
      </c>
      <c r="AC43" s="174">
        <v>0</v>
      </c>
      <c r="AD43" s="100">
        <v>0</v>
      </c>
      <c r="AE43" s="100">
        <v>0</v>
      </c>
      <c r="AF43" s="127">
        <v>0</v>
      </c>
      <c r="AG43" s="209">
        <v>0</v>
      </c>
      <c r="AH43" s="187">
        <v>0</v>
      </c>
      <c r="AI43" s="187">
        <v>0</v>
      </c>
      <c r="AJ43" s="187">
        <v>0</v>
      </c>
      <c r="AK43" s="197" t="s">
        <v>304</v>
      </c>
      <c r="AL43" s="209">
        <v>0</v>
      </c>
      <c r="AM43" s="209">
        <v>0</v>
      </c>
      <c r="AN43" s="209">
        <v>0</v>
      </c>
      <c r="AO43" s="209">
        <v>0</v>
      </c>
      <c r="AP43" s="216" t="s">
        <v>304</v>
      </c>
      <c r="AQ43" s="209">
        <v>0</v>
      </c>
      <c r="AR43" s="209">
        <v>0</v>
      </c>
      <c r="AS43" s="209">
        <v>0</v>
      </c>
      <c r="AT43" s="209">
        <v>0</v>
      </c>
      <c r="AU43" s="216" t="s">
        <v>304</v>
      </c>
      <c r="AV43" s="216" t="s">
        <v>304</v>
      </c>
      <c r="AW43" s="169" t="s">
        <v>304</v>
      </c>
      <c r="AX43" s="169" t="s">
        <v>304</v>
      </c>
      <c r="AY43" s="169" t="s">
        <v>304</v>
      </c>
      <c r="AZ43" s="216" t="s">
        <v>304</v>
      </c>
      <c r="BA43" s="209">
        <v>0</v>
      </c>
    </row>
    <row r="44" spans="2:53">
      <c r="B44" s="151" t="s">
        <v>237</v>
      </c>
      <c r="C44" s="151"/>
      <c r="D44" s="151"/>
      <c r="E44" s="162" t="s">
        <v>170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27">
        <v>0</v>
      </c>
      <c r="O44" s="100">
        <v>0</v>
      </c>
      <c r="P44" s="100">
        <v>0</v>
      </c>
      <c r="Q44" s="100">
        <v>0</v>
      </c>
      <c r="R44" s="100">
        <v>0</v>
      </c>
      <c r="S44" s="127">
        <v>0</v>
      </c>
      <c r="T44" s="163">
        <v>1188</v>
      </c>
      <c r="U44" s="100">
        <v>0</v>
      </c>
      <c r="V44" s="100">
        <v>0</v>
      </c>
      <c r="W44" s="100">
        <v>0</v>
      </c>
      <c r="X44" s="127">
        <v>0</v>
      </c>
      <c r="Y44" s="100">
        <v>0</v>
      </c>
      <c r="Z44" s="100">
        <v>0</v>
      </c>
      <c r="AA44" s="174">
        <v>0</v>
      </c>
      <c r="AB44" s="174">
        <v>0</v>
      </c>
      <c r="AC44" s="174">
        <v>0</v>
      </c>
      <c r="AD44" s="100">
        <v>0</v>
      </c>
      <c r="AE44" s="100">
        <v>0</v>
      </c>
      <c r="AF44" s="127">
        <v>0</v>
      </c>
      <c r="AG44" s="209">
        <v>0</v>
      </c>
      <c r="AH44" s="187">
        <v>0</v>
      </c>
      <c r="AI44" s="187">
        <v>0</v>
      </c>
      <c r="AJ44" s="187">
        <v>0</v>
      </c>
      <c r="AK44" s="197" t="s">
        <v>304</v>
      </c>
      <c r="AL44" s="209">
        <v>0</v>
      </c>
      <c r="AM44" s="209">
        <v>0</v>
      </c>
      <c r="AN44" s="209">
        <v>0</v>
      </c>
      <c r="AO44" s="209">
        <v>0</v>
      </c>
      <c r="AP44" s="216" t="s">
        <v>304</v>
      </c>
      <c r="AQ44" s="209">
        <v>0</v>
      </c>
      <c r="AR44" s="209">
        <v>0</v>
      </c>
      <c r="AS44" s="209">
        <v>0</v>
      </c>
      <c r="AT44" s="209">
        <v>0</v>
      </c>
      <c r="AU44" s="216" t="s">
        <v>304</v>
      </c>
      <c r="AV44" s="216" t="s">
        <v>304</v>
      </c>
      <c r="AW44" s="169" t="s">
        <v>304</v>
      </c>
      <c r="AX44" s="169" t="s">
        <v>304</v>
      </c>
      <c r="AY44" s="169" t="s">
        <v>304</v>
      </c>
      <c r="AZ44" s="216" t="s">
        <v>304</v>
      </c>
      <c r="BA44" s="209">
        <v>20320</v>
      </c>
    </row>
    <row r="45" spans="2:53">
      <c r="B45" s="151" t="s">
        <v>238</v>
      </c>
      <c r="C45" s="151"/>
      <c r="D45" s="151"/>
      <c r="E45" s="162" t="s">
        <v>170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27">
        <v>0</v>
      </c>
      <c r="O45" s="100">
        <v>0</v>
      </c>
      <c r="P45" s="100">
        <v>0</v>
      </c>
      <c r="Q45" s="100">
        <v>0</v>
      </c>
      <c r="R45" s="100">
        <v>0</v>
      </c>
      <c r="S45" s="127">
        <v>0</v>
      </c>
      <c r="T45" s="163">
        <v>1381</v>
      </c>
      <c r="U45" s="100">
        <v>0</v>
      </c>
      <c r="V45" s="100">
        <v>0</v>
      </c>
      <c r="W45" s="100">
        <v>0</v>
      </c>
      <c r="X45" s="127">
        <v>0</v>
      </c>
      <c r="Y45" s="163">
        <v>1405</v>
      </c>
      <c r="Z45" s="100">
        <v>0</v>
      </c>
      <c r="AA45" s="174">
        <v>0</v>
      </c>
      <c r="AB45" s="174">
        <v>0</v>
      </c>
      <c r="AC45" s="174">
        <v>0</v>
      </c>
      <c r="AD45" s="100">
        <v>0</v>
      </c>
      <c r="AE45" s="100">
        <v>0</v>
      </c>
      <c r="AF45" s="127">
        <v>0</v>
      </c>
      <c r="AG45" s="206">
        <v>-6956</v>
      </c>
      <c r="AH45" s="187">
        <v>0</v>
      </c>
      <c r="AI45" s="187">
        <v>0</v>
      </c>
      <c r="AJ45" s="187">
        <v>0</v>
      </c>
      <c r="AK45" s="197" t="s">
        <v>304</v>
      </c>
      <c r="AL45" s="209">
        <v>6288</v>
      </c>
      <c r="AM45" s="209">
        <v>0</v>
      </c>
      <c r="AN45" s="209">
        <v>0</v>
      </c>
      <c r="AO45" s="209">
        <v>0</v>
      </c>
      <c r="AP45" s="216" t="s">
        <v>304</v>
      </c>
      <c r="AQ45" s="209">
        <v>3527</v>
      </c>
      <c r="AR45" s="209">
        <v>0</v>
      </c>
      <c r="AS45" s="209">
        <v>0</v>
      </c>
      <c r="AT45" s="209">
        <v>0</v>
      </c>
      <c r="AU45" s="216" t="s">
        <v>304</v>
      </c>
      <c r="AV45" s="209">
        <v>122</v>
      </c>
      <c r="AW45" s="169" t="s">
        <v>304</v>
      </c>
      <c r="AX45" s="169" t="s">
        <v>304</v>
      </c>
      <c r="AY45" s="169" t="s">
        <v>304</v>
      </c>
      <c r="AZ45" s="216" t="s">
        <v>304</v>
      </c>
      <c r="BA45" s="209">
        <v>344</v>
      </c>
    </row>
    <row r="46" spans="2:53">
      <c r="B46" s="151" t="s">
        <v>239</v>
      </c>
      <c r="C46" s="151"/>
      <c r="D46" s="151"/>
      <c r="E46" s="162" t="s">
        <v>170</v>
      </c>
      <c r="F46" s="173">
        <v>-18898.624</v>
      </c>
      <c r="G46" s="173">
        <v>-59062.146999999997</v>
      </c>
      <c r="H46" s="173">
        <v>-166379.62</v>
      </c>
      <c r="I46" s="126">
        <v>0</v>
      </c>
      <c r="J46" s="100">
        <v>-321841.59399999998</v>
      </c>
      <c r="K46" s="100">
        <v>-7108.41</v>
      </c>
      <c r="L46" s="100">
        <v>-19399.405999999999</v>
      </c>
      <c r="M46" s="100">
        <v>-18036.222000000002</v>
      </c>
      <c r="N46" s="127">
        <v>0</v>
      </c>
      <c r="O46" s="100">
        <v>-18888.571</v>
      </c>
      <c r="P46" s="100">
        <v>32748.346000000001</v>
      </c>
      <c r="Q46" s="100">
        <v>4624.3019999999997</v>
      </c>
      <c r="R46" s="100">
        <v>-101112.19100000001</v>
      </c>
      <c r="S46" s="127">
        <v>0</v>
      </c>
      <c r="T46" s="169">
        <v>-62879</v>
      </c>
      <c r="U46" s="100">
        <v>56376.419000000002</v>
      </c>
      <c r="V46" s="100">
        <v>1231.2239999999999</v>
      </c>
      <c r="W46" s="100">
        <v>17711.237000000001</v>
      </c>
      <c r="X46" s="127">
        <v>0</v>
      </c>
      <c r="Y46" s="169">
        <v>-6061</v>
      </c>
      <c r="Z46" s="100">
        <v>-3491</v>
      </c>
      <c r="AA46" s="169">
        <v>-5311</v>
      </c>
      <c r="AB46" s="169">
        <v>696</v>
      </c>
      <c r="AC46" s="169">
        <v>-1665</v>
      </c>
      <c r="AD46" s="100">
        <v>-28909</v>
      </c>
      <c r="AE46" s="169">
        <v>5961</v>
      </c>
      <c r="AF46" s="127">
        <v>0</v>
      </c>
      <c r="AG46" s="206">
        <v>4142</v>
      </c>
      <c r="AH46" s="169">
        <v>-1249</v>
      </c>
      <c r="AI46" s="169">
        <v>-5012</v>
      </c>
      <c r="AJ46" s="169">
        <v>-49</v>
      </c>
      <c r="AK46" s="197" t="s">
        <v>304</v>
      </c>
      <c r="AL46" s="209">
        <v>45388</v>
      </c>
      <c r="AM46" s="169">
        <v>-831</v>
      </c>
      <c r="AN46" s="169">
        <v>1987</v>
      </c>
      <c r="AO46" s="169">
        <v>5432</v>
      </c>
      <c r="AP46" s="234" t="s">
        <v>304</v>
      </c>
      <c r="AQ46" s="169">
        <v>-6565</v>
      </c>
      <c r="AR46" s="169">
        <v>-55256</v>
      </c>
      <c r="AS46" s="169">
        <v>61439</v>
      </c>
      <c r="AT46" s="169">
        <v>8396</v>
      </c>
      <c r="AU46" s="216" t="s">
        <v>304</v>
      </c>
      <c r="AV46" s="169">
        <v>-34290</v>
      </c>
      <c r="AW46" s="169">
        <v>884</v>
      </c>
      <c r="AX46" s="169">
        <v>-20802</v>
      </c>
      <c r="AY46" s="169">
        <v>-65781</v>
      </c>
      <c r="AZ46" s="216" t="s">
        <v>304</v>
      </c>
      <c r="BA46" s="209">
        <v>-29107</v>
      </c>
    </row>
    <row r="47" spans="2:53">
      <c r="B47" s="151" t="s">
        <v>425</v>
      </c>
      <c r="C47" s="151"/>
      <c r="D47" s="151"/>
      <c r="E47" s="162" t="s">
        <v>170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  <c r="R47" s="100"/>
      <c r="S47" s="127">
        <v>0</v>
      </c>
      <c r="T47" s="163">
        <v>0</v>
      </c>
      <c r="U47" s="100">
        <v>0</v>
      </c>
      <c r="V47" s="100">
        <v>0</v>
      </c>
      <c r="W47" s="100">
        <v>0</v>
      </c>
      <c r="X47" s="127">
        <v>0</v>
      </c>
      <c r="Y47" s="100">
        <v>0</v>
      </c>
      <c r="Z47" s="100">
        <v>-2364.2130000000002</v>
      </c>
      <c r="AA47" s="174">
        <v>0</v>
      </c>
      <c r="AB47" s="174">
        <v>0</v>
      </c>
      <c r="AC47" s="174">
        <v>0</v>
      </c>
      <c r="AD47" s="100">
        <v>0</v>
      </c>
      <c r="AE47" s="100">
        <v>0</v>
      </c>
      <c r="AF47" s="127">
        <v>0</v>
      </c>
      <c r="AG47" s="208">
        <v>0</v>
      </c>
      <c r="AH47" s="187">
        <v>0</v>
      </c>
      <c r="AI47" s="187">
        <v>0</v>
      </c>
      <c r="AJ47" s="187">
        <v>0</v>
      </c>
      <c r="AK47" s="197" t="s">
        <v>304</v>
      </c>
      <c r="AL47" s="209">
        <v>0</v>
      </c>
      <c r="AM47" s="209">
        <v>0</v>
      </c>
      <c r="AN47" s="209">
        <v>0</v>
      </c>
      <c r="AO47" s="209">
        <v>0</v>
      </c>
      <c r="AP47" s="216" t="s">
        <v>304</v>
      </c>
      <c r="AQ47" s="209">
        <v>0</v>
      </c>
      <c r="AR47" s="209">
        <v>0</v>
      </c>
      <c r="AS47" s="209">
        <v>0</v>
      </c>
      <c r="AT47" s="209">
        <v>0</v>
      </c>
      <c r="AU47" s="216" t="s">
        <v>304</v>
      </c>
      <c r="AV47" s="216" t="s">
        <v>304</v>
      </c>
      <c r="AW47" s="209">
        <v>0</v>
      </c>
      <c r="AX47" s="209">
        <v>0</v>
      </c>
      <c r="AY47" s="169">
        <v>912</v>
      </c>
      <c r="AZ47" s="216" t="s">
        <v>304</v>
      </c>
      <c r="BA47" s="209">
        <v>4646</v>
      </c>
    </row>
    <row r="48" spans="2:53">
      <c r="B48" s="151" t="s">
        <v>281</v>
      </c>
      <c r="C48" s="151"/>
      <c r="D48" s="151"/>
      <c r="E48" s="162" t="s">
        <v>170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27">
        <v>0</v>
      </c>
      <c r="O48" s="100">
        <v>0</v>
      </c>
      <c r="P48" s="100">
        <v>0</v>
      </c>
      <c r="Q48" s="100">
        <v>0</v>
      </c>
      <c r="R48" s="100">
        <v>0</v>
      </c>
      <c r="S48" s="127">
        <v>0</v>
      </c>
      <c r="T48" s="163">
        <v>0</v>
      </c>
      <c r="U48" s="100">
        <v>0</v>
      </c>
      <c r="V48" s="100">
        <v>0</v>
      </c>
      <c r="W48" s="100">
        <v>0</v>
      </c>
      <c r="X48" s="127">
        <v>0</v>
      </c>
      <c r="Y48" s="100">
        <v>0</v>
      </c>
      <c r="Z48" s="100">
        <v>0</v>
      </c>
      <c r="AA48" s="169">
        <v>3066</v>
      </c>
      <c r="AB48" s="174">
        <v>0</v>
      </c>
      <c r="AC48" s="169">
        <v>28748</v>
      </c>
      <c r="AD48" s="100">
        <v>0</v>
      </c>
      <c r="AE48" s="169">
        <v>31955</v>
      </c>
      <c r="AF48" s="127">
        <v>0</v>
      </c>
      <c r="AG48" s="209">
        <v>13</v>
      </c>
      <c r="AH48" s="187">
        <v>3818</v>
      </c>
      <c r="AI48" s="187">
        <v>11489</v>
      </c>
      <c r="AJ48" s="187">
        <v>12950</v>
      </c>
      <c r="AK48" s="197" t="s">
        <v>304</v>
      </c>
      <c r="AL48" s="209">
        <v>317</v>
      </c>
      <c r="AM48" s="187">
        <v>1167</v>
      </c>
      <c r="AN48" s="187">
        <v>6039</v>
      </c>
      <c r="AO48" s="187">
        <v>7867</v>
      </c>
      <c r="AP48" s="197" t="s">
        <v>304</v>
      </c>
      <c r="AQ48" s="187">
        <v>427</v>
      </c>
      <c r="AR48" s="187">
        <v>1281</v>
      </c>
      <c r="AS48" s="187">
        <v>2844</v>
      </c>
      <c r="AT48" s="169">
        <v>7984</v>
      </c>
      <c r="AU48" s="216" t="s">
        <v>304</v>
      </c>
      <c r="AV48" s="234" t="s">
        <v>304</v>
      </c>
      <c r="AW48" s="169">
        <v>244</v>
      </c>
      <c r="AX48" s="169">
        <v>3215</v>
      </c>
      <c r="AY48" s="169">
        <v>8884</v>
      </c>
      <c r="AZ48" s="216" t="s">
        <v>304</v>
      </c>
      <c r="BA48" s="209">
        <v>0</v>
      </c>
    </row>
    <row r="49" spans="2:53">
      <c r="B49" s="156" t="s">
        <v>307</v>
      </c>
      <c r="C49" s="151"/>
      <c r="D49" s="151"/>
      <c r="E49" s="162" t="s">
        <v>170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27">
        <v>0</v>
      </c>
      <c r="O49" s="100">
        <v>0</v>
      </c>
      <c r="P49" s="100">
        <v>0</v>
      </c>
      <c r="Q49" s="100">
        <v>0</v>
      </c>
      <c r="R49" s="100">
        <v>0</v>
      </c>
      <c r="S49" s="127">
        <v>0</v>
      </c>
      <c r="T49" s="163">
        <v>0</v>
      </c>
      <c r="U49" s="100">
        <v>0</v>
      </c>
      <c r="V49" s="100">
        <v>0</v>
      </c>
      <c r="W49" s="100">
        <v>0</v>
      </c>
      <c r="X49" s="127">
        <v>0</v>
      </c>
      <c r="Y49" s="100">
        <v>3031</v>
      </c>
      <c r="Z49" s="100">
        <v>0</v>
      </c>
      <c r="AA49" s="174">
        <v>0</v>
      </c>
      <c r="AB49" s="174">
        <v>0</v>
      </c>
      <c r="AC49" s="174">
        <v>0</v>
      </c>
      <c r="AD49" s="100">
        <v>0</v>
      </c>
      <c r="AE49" s="100">
        <v>0</v>
      </c>
      <c r="AF49" s="127">
        <v>0</v>
      </c>
      <c r="AG49" s="209">
        <v>6910</v>
      </c>
      <c r="AH49" s="187">
        <v>0</v>
      </c>
      <c r="AI49" s="187">
        <v>0</v>
      </c>
      <c r="AJ49" s="187">
        <v>0</v>
      </c>
      <c r="AK49" s="197" t="s">
        <v>304</v>
      </c>
      <c r="AL49" s="209">
        <v>4528</v>
      </c>
      <c r="AM49" s="187">
        <v>0</v>
      </c>
      <c r="AN49" s="187">
        <v>0</v>
      </c>
      <c r="AO49" s="187">
        <v>0</v>
      </c>
      <c r="AP49" s="197" t="s">
        <v>304</v>
      </c>
      <c r="AQ49" s="187">
        <v>2599</v>
      </c>
      <c r="AR49" s="209">
        <v>0</v>
      </c>
      <c r="AS49" s="209">
        <v>0</v>
      </c>
      <c r="AT49" s="209">
        <v>0</v>
      </c>
      <c r="AU49" s="216" t="s">
        <v>304</v>
      </c>
      <c r="AV49" s="187">
        <v>2582</v>
      </c>
      <c r="AW49" s="169" t="s">
        <v>304</v>
      </c>
      <c r="AX49" s="169" t="s">
        <v>304</v>
      </c>
      <c r="AY49" s="169" t="s">
        <v>304</v>
      </c>
      <c r="AZ49" s="216" t="s">
        <v>304</v>
      </c>
      <c r="BA49" s="209">
        <v>5811</v>
      </c>
    </row>
    <row r="50" spans="2:53">
      <c r="B50" s="156" t="s">
        <v>309</v>
      </c>
      <c r="C50" s="151"/>
      <c r="D50" s="151"/>
      <c r="E50" s="162" t="s">
        <v>170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00">
        <v>0</v>
      </c>
      <c r="N50" s="127">
        <v>0</v>
      </c>
      <c r="O50" s="100">
        <v>0</v>
      </c>
      <c r="P50" s="100">
        <v>0</v>
      </c>
      <c r="Q50" s="100">
        <v>0</v>
      </c>
      <c r="R50" s="100">
        <v>0</v>
      </c>
      <c r="S50" s="127">
        <v>0</v>
      </c>
      <c r="T50" s="163">
        <v>0</v>
      </c>
      <c r="U50" s="100">
        <v>0</v>
      </c>
      <c r="V50" s="100">
        <v>0</v>
      </c>
      <c r="W50" s="100">
        <v>0</v>
      </c>
      <c r="X50" s="127">
        <v>0</v>
      </c>
      <c r="Y50" s="100">
        <v>0</v>
      </c>
      <c r="Z50" s="100">
        <v>0</v>
      </c>
      <c r="AA50" s="174">
        <v>0</v>
      </c>
      <c r="AB50" s="174">
        <v>0</v>
      </c>
      <c r="AC50" s="174">
        <v>0</v>
      </c>
      <c r="AD50" s="100">
        <v>0</v>
      </c>
      <c r="AE50" s="100">
        <v>0</v>
      </c>
      <c r="AF50" s="127">
        <v>0</v>
      </c>
      <c r="AG50" s="209">
        <v>42</v>
      </c>
      <c r="AH50" s="187">
        <v>0</v>
      </c>
      <c r="AI50" s="187">
        <v>0</v>
      </c>
      <c r="AJ50" s="187">
        <v>0</v>
      </c>
      <c r="AK50" s="197" t="s">
        <v>304</v>
      </c>
      <c r="AL50" s="209">
        <v>-65</v>
      </c>
      <c r="AM50" s="187">
        <v>0</v>
      </c>
      <c r="AN50" s="187">
        <v>0</v>
      </c>
      <c r="AO50" s="187">
        <v>0</v>
      </c>
      <c r="AP50" s="197" t="s">
        <v>304</v>
      </c>
      <c r="AQ50" s="187"/>
      <c r="AR50" s="209">
        <v>0</v>
      </c>
      <c r="AS50" s="209">
        <v>0</v>
      </c>
      <c r="AT50" s="209">
        <v>0</v>
      </c>
      <c r="AU50" s="216" t="s">
        <v>304</v>
      </c>
      <c r="AV50" s="216" t="s">
        <v>304</v>
      </c>
      <c r="AW50" s="169" t="s">
        <v>304</v>
      </c>
      <c r="AX50" s="169" t="s">
        <v>304</v>
      </c>
      <c r="AY50" s="169" t="s">
        <v>304</v>
      </c>
      <c r="AZ50" s="216" t="s">
        <v>304</v>
      </c>
      <c r="BA50" s="209">
        <v>0</v>
      </c>
    </row>
    <row r="51" spans="2:53">
      <c r="B51" s="156" t="s">
        <v>308</v>
      </c>
      <c r="C51" s="151"/>
      <c r="D51" s="151"/>
      <c r="E51" s="162" t="s">
        <v>170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27">
        <v>0</v>
      </c>
      <c r="O51" s="100">
        <v>0</v>
      </c>
      <c r="P51" s="100">
        <v>0</v>
      </c>
      <c r="Q51" s="100">
        <v>0</v>
      </c>
      <c r="R51" s="100">
        <v>0</v>
      </c>
      <c r="S51" s="127">
        <v>0</v>
      </c>
      <c r="T51" s="163">
        <v>0</v>
      </c>
      <c r="U51" s="100">
        <v>0</v>
      </c>
      <c r="V51" s="100">
        <v>0</v>
      </c>
      <c r="W51" s="100">
        <v>0</v>
      </c>
      <c r="X51" s="127">
        <v>0</v>
      </c>
      <c r="Y51" s="100">
        <v>0</v>
      </c>
      <c r="Z51" s="100">
        <v>0</v>
      </c>
      <c r="AA51" s="174">
        <v>0</v>
      </c>
      <c r="AB51" s="174">
        <v>0</v>
      </c>
      <c r="AC51" s="174">
        <v>0</v>
      </c>
      <c r="AD51" s="100">
        <v>0</v>
      </c>
      <c r="AE51" s="100">
        <v>0</v>
      </c>
      <c r="AF51" s="127">
        <v>0</v>
      </c>
      <c r="AG51" s="209">
        <v>14096</v>
      </c>
      <c r="AH51" s="187">
        <v>0</v>
      </c>
      <c r="AI51" s="187">
        <v>0</v>
      </c>
      <c r="AJ51" s="187">
        <v>0</v>
      </c>
      <c r="AK51" s="197" t="s">
        <v>304</v>
      </c>
      <c r="AL51" s="209">
        <v>4225</v>
      </c>
      <c r="AM51" s="187">
        <v>0</v>
      </c>
      <c r="AN51" s="187">
        <v>0</v>
      </c>
      <c r="AO51" s="187">
        <v>0</v>
      </c>
      <c r="AP51" s="197" t="s">
        <v>304</v>
      </c>
      <c r="AQ51" s="187">
        <v>3453</v>
      </c>
      <c r="AR51" s="209">
        <v>0</v>
      </c>
      <c r="AS51" s="209">
        <v>0</v>
      </c>
      <c r="AT51" s="209">
        <v>0</v>
      </c>
      <c r="AU51" s="216" t="s">
        <v>304</v>
      </c>
      <c r="AV51" s="187">
        <v>2758</v>
      </c>
      <c r="AW51" s="169" t="s">
        <v>304</v>
      </c>
      <c r="AX51" s="169" t="s">
        <v>304</v>
      </c>
      <c r="AY51" s="169" t="s">
        <v>304</v>
      </c>
      <c r="AZ51" s="216" t="s">
        <v>304</v>
      </c>
      <c r="BA51" s="209">
        <v>9125</v>
      </c>
    </row>
    <row r="52" spans="2:53">
      <c r="B52" s="128" t="s">
        <v>282</v>
      </c>
      <c r="C52" s="128"/>
      <c r="D52" s="128"/>
      <c r="E52" s="72" t="s">
        <v>170</v>
      </c>
      <c r="F52" s="129">
        <f>SUM(F14:F46)</f>
        <v>50313.053000000014</v>
      </c>
      <c r="G52" s="129">
        <f>SUM(G14:G46)</f>
        <v>136363.23899999997</v>
      </c>
      <c r="H52" s="129">
        <f>SUM(H14:H46)</f>
        <v>405460.05900000001</v>
      </c>
      <c r="I52" s="222">
        <f>SUM(I16:I46)</f>
        <v>0</v>
      </c>
      <c r="J52" s="133">
        <f t="shared" ref="J52:AL52" si="1">SUM(J14:J51)</f>
        <v>509894.51500000007</v>
      </c>
      <c r="K52" s="106">
        <f t="shared" si="1"/>
        <v>104585.34099999999</v>
      </c>
      <c r="L52" s="106">
        <f t="shared" si="1"/>
        <v>248638.25399999999</v>
      </c>
      <c r="M52" s="106">
        <f t="shared" si="1"/>
        <v>408999.7539999999</v>
      </c>
      <c r="N52" s="106">
        <f t="shared" si="1"/>
        <v>0</v>
      </c>
      <c r="O52" s="133">
        <f t="shared" si="1"/>
        <v>593697.06499999994</v>
      </c>
      <c r="P52" s="106">
        <f t="shared" si="1"/>
        <v>163197.84299999991</v>
      </c>
      <c r="Q52" s="106">
        <f t="shared" si="1"/>
        <v>287206.34845530998</v>
      </c>
      <c r="R52" s="106">
        <f t="shared" si="1"/>
        <v>343956.82700000011</v>
      </c>
      <c r="S52" s="106">
        <f t="shared" si="1"/>
        <v>0</v>
      </c>
      <c r="T52" s="133">
        <f t="shared" si="1"/>
        <v>410743.88399999996</v>
      </c>
      <c r="U52" s="106">
        <f t="shared" si="1"/>
        <v>263097.31299999997</v>
      </c>
      <c r="V52" s="106">
        <f t="shared" si="1"/>
        <v>338911.29700000002</v>
      </c>
      <c r="W52" s="106">
        <f t="shared" si="1"/>
        <v>608639.93799999985</v>
      </c>
      <c r="X52" s="106">
        <f t="shared" si="1"/>
        <v>0</v>
      </c>
      <c r="Y52" s="133">
        <f t="shared" si="1"/>
        <v>650539.30000000016</v>
      </c>
      <c r="Z52" s="106">
        <f t="shared" si="1"/>
        <v>91738.020999999979</v>
      </c>
      <c r="AA52" s="106">
        <f t="shared" si="1"/>
        <v>81616.131999999983</v>
      </c>
      <c r="AB52" s="106">
        <f t="shared" si="1"/>
        <v>121681.40267000007</v>
      </c>
      <c r="AC52" s="106">
        <f t="shared" si="1"/>
        <v>105707</v>
      </c>
      <c r="AD52" s="106">
        <f t="shared" si="1"/>
        <v>136522</v>
      </c>
      <c r="AE52" s="106">
        <f t="shared" si="1"/>
        <v>142953</v>
      </c>
      <c r="AF52" s="106">
        <f t="shared" si="1"/>
        <v>0</v>
      </c>
      <c r="AG52" s="133">
        <f t="shared" si="1"/>
        <v>328461</v>
      </c>
      <c r="AH52" s="106">
        <f t="shared" si="1"/>
        <v>258645</v>
      </c>
      <c r="AI52" s="106">
        <f t="shared" si="1"/>
        <v>332225</v>
      </c>
      <c r="AJ52" s="106">
        <f t="shared" si="1"/>
        <v>540943</v>
      </c>
      <c r="AK52" s="106">
        <f t="shared" si="1"/>
        <v>0</v>
      </c>
      <c r="AL52" s="133">
        <f t="shared" si="1"/>
        <v>617209</v>
      </c>
      <c r="AM52" s="106">
        <v>280495</v>
      </c>
      <c r="AN52" s="106">
        <v>610943</v>
      </c>
      <c r="AO52" s="106">
        <v>853178</v>
      </c>
      <c r="AP52" s="236">
        <v>0</v>
      </c>
      <c r="AQ52" s="133">
        <v>952032</v>
      </c>
      <c r="AR52" s="106">
        <v>210491</v>
      </c>
      <c r="AS52" s="106">
        <v>604410</v>
      </c>
      <c r="AT52" s="106">
        <v>1389801</v>
      </c>
      <c r="AU52" s="236">
        <v>0</v>
      </c>
      <c r="AV52" s="133">
        <f>AV14+SUM(AV16:AV51)</f>
        <v>1701152</v>
      </c>
      <c r="AW52" s="133">
        <f>AW14+SUM(AW16:AW51)</f>
        <v>348439</v>
      </c>
      <c r="AX52" s="133">
        <f>AX14+SUM(AX16:AX51)</f>
        <v>736797</v>
      </c>
      <c r="AY52" s="133">
        <f>AY14+SUM(AY16:AY51)</f>
        <v>1144571</v>
      </c>
      <c r="AZ52" s="236">
        <v>0</v>
      </c>
      <c r="BA52" s="133">
        <f>BA14+SUM(BA16:BA51)</f>
        <v>1486240</v>
      </c>
    </row>
    <row r="53" spans="2:53">
      <c r="B53" s="151"/>
      <c r="C53" s="151"/>
      <c r="D53" s="151"/>
      <c r="E53" s="162"/>
      <c r="F53" s="173"/>
      <c r="G53" s="173"/>
      <c r="H53" s="173"/>
      <c r="I53" s="173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204"/>
      <c r="AH53" s="100"/>
      <c r="AI53" s="100"/>
      <c r="AJ53" s="100"/>
      <c r="AK53" s="201"/>
      <c r="AL53" s="204"/>
      <c r="AM53" s="100"/>
      <c r="AN53" s="100"/>
      <c r="AO53" s="100"/>
      <c r="AP53" s="232"/>
      <c r="AU53" s="232"/>
      <c r="AZ53" s="232"/>
      <c r="BA53" s="209"/>
    </row>
    <row r="54" spans="2:53">
      <c r="B54" s="151" t="s">
        <v>111</v>
      </c>
      <c r="C54" s="151"/>
      <c r="D54" s="151"/>
      <c r="E54" s="162" t="s">
        <v>170</v>
      </c>
      <c r="F54" s="173">
        <v>15655.18</v>
      </c>
      <c r="G54" s="173">
        <v>12270.713</v>
      </c>
      <c r="H54" s="173">
        <v>26628.714</v>
      </c>
      <c r="I54" s="126">
        <v>0</v>
      </c>
      <c r="J54" s="100">
        <v>57113.535000000003</v>
      </c>
      <c r="K54" s="100">
        <v>8291.8680000000004</v>
      </c>
      <c r="L54" s="100">
        <v>4246.7359999999999</v>
      </c>
      <c r="M54" s="100">
        <v>301.733</v>
      </c>
      <c r="N54" s="127">
        <v>0</v>
      </c>
      <c r="O54" s="100">
        <v>23309.51</v>
      </c>
      <c r="P54" s="100">
        <v>8712.0429999999997</v>
      </c>
      <c r="Q54" s="100">
        <v>-11140.397999999999</v>
      </c>
      <c r="R54" s="100">
        <v>-20278.936000000002</v>
      </c>
      <c r="S54" s="127">
        <v>0</v>
      </c>
      <c r="T54" s="169">
        <v>-53833</v>
      </c>
      <c r="U54" s="100">
        <v>-5991.6620000000003</v>
      </c>
      <c r="V54" s="100">
        <v>-16443.808000000001</v>
      </c>
      <c r="W54" s="100">
        <v>-26215.69</v>
      </c>
      <c r="X54" s="127">
        <v>0</v>
      </c>
      <c r="Y54" s="169">
        <v>-55606</v>
      </c>
      <c r="Z54" s="100">
        <v>61889</v>
      </c>
      <c r="AA54" s="173">
        <v>69021</v>
      </c>
      <c r="AB54" s="173">
        <v>41036</v>
      </c>
      <c r="AC54" s="173">
        <v>49691</v>
      </c>
      <c r="AD54" s="100">
        <v>31212</v>
      </c>
      <c r="AE54" s="173">
        <v>36661</v>
      </c>
      <c r="AF54" s="127">
        <v>0</v>
      </c>
      <c r="AG54" s="206">
        <v>11710</v>
      </c>
      <c r="AH54" s="169">
        <v>59174</v>
      </c>
      <c r="AI54" s="169">
        <v>96315</v>
      </c>
      <c r="AJ54" s="169">
        <v>66382</v>
      </c>
      <c r="AK54" s="200" t="s">
        <v>304</v>
      </c>
      <c r="AL54" s="206">
        <v>82337</v>
      </c>
      <c r="AM54" s="169">
        <v>-14584</v>
      </c>
      <c r="AN54" s="169">
        <v>-29602</v>
      </c>
      <c r="AO54" s="169">
        <v>-87400</v>
      </c>
      <c r="AP54" s="234" t="s">
        <v>304</v>
      </c>
      <c r="AQ54" s="169">
        <v>-90603</v>
      </c>
      <c r="AR54" s="169">
        <v>-38683</v>
      </c>
      <c r="AS54" s="169">
        <v>-127205</v>
      </c>
      <c r="AT54" s="169">
        <v>-104690</v>
      </c>
      <c r="AU54" s="234" t="s">
        <v>304</v>
      </c>
      <c r="AV54" s="169">
        <v>-116439</v>
      </c>
      <c r="AW54" s="169">
        <v>-30059</v>
      </c>
      <c r="AX54" s="169">
        <v>-42890</v>
      </c>
      <c r="AY54" s="169">
        <v>-75000</v>
      </c>
      <c r="AZ54" s="234" t="s">
        <v>304</v>
      </c>
      <c r="BA54" s="209">
        <v>-76763</v>
      </c>
    </row>
    <row r="55" spans="2:53">
      <c r="B55" s="151" t="s">
        <v>240</v>
      </c>
      <c r="C55" s="151"/>
      <c r="D55" s="151"/>
      <c r="E55" s="162" t="s">
        <v>170</v>
      </c>
      <c r="F55" s="173">
        <v>8422.4120000000003</v>
      </c>
      <c r="G55" s="173">
        <v>9888.7170000000006</v>
      </c>
      <c r="H55" s="173">
        <v>15327.322</v>
      </c>
      <c r="I55" s="126">
        <v>0</v>
      </c>
      <c r="J55" s="100">
        <v>-1186.992</v>
      </c>
      <c r="K55" s="100">
        <v>-8207.6890000000003</v>
      </c>
      <c r="L55" s="100">
        <v>-18175.927</v>
      </c>
      <c r="M55" s="100">
        <v>-24241.023000000001</v>
      </c>
      <c r="N55" s="127">
        <v>0</v>
      </c>
      <c r="O55" s="100">
        <v>-6666.6940000000004</v>
      </c>
      <c r="P55" s="100">
        <v>-12681.514999999999</v>
      </c>
      <c r="Q55" s="100">
        <v>-5715.9989999999998</v>
      </c>
      <c r="R55" s="100">
        <v>-1995.671</v>
      </c>
      <c r="S55" s="127">
        <v>0</v>
      </c>
      <c r="T55" s="169">
        <v>-9466</v>
      </c>
      <c r="U55" s="100">
        <v>8247.1830000000009</v>
      </c>
      <c r="V55" s="100">
        <v>1117.481</v>
      </c>
      <c r="W55" s="100">
        <v>3674.3850000000002</v>
      </c>
      <c r="X55" s="127">
        <v>0</v>
      </c>
      <c r="Y55" s="169">
        <v>-12250</v>
      </c>
      <c r="Z55" s="100">
        <v>-7734.3030799999997</v>
      </c>
      <c r="AA55" s="169">
        <v>-7902</v>
      </c>
      <c r="AB55" s="169">
        <v>-9770</v>
      </c>
      <c r="AC55" s="169">
        <v>-9496</v>
      </c>
      <c r="AD55" s="100">
        <v>-26514</v>
      </c>
      <c r="AE55" s="169">
        <v>-11439</v>
      </c>
      <c r="AF55" s="127">
        <v>0</v>
      </c>
      <c r="AG55" s="206">
        <v>-28070</v>
      </c>
      <c r="AH55" s="169">
        <v>-1848</v>
      </c>
      <c r="AI55" s="169">
        <v>17548</v>
      </c>
      <c r="AJ55" s="169">
        <v>11414</v>
      </c>
      <c r="AK55" s="200" t="s">
        <v>304</v>
      </c>
      <c r="AL55" s="206">
        <v>-3993</v>
      </c>
      <c r="AM55" s="169">
        <v>48926</v>
      </c>
      <c r="AN55" s="169">
        <v>60957</v>
      </c>
      <c r="AO55" s="169">
        <v>56955</v>
      </c>
      <c r="AP55" s="234" t="s">
        <v>304</v>
      </c>
      <c r="AQ55" s="169">
        <v>73253</v>
      </c>
      <c r="AR55" s="169">
        <v>-1489</v>
      </c>
      <c r="AS55" s="169">
        <v>3302</v>
      </c>
      <c r="AT55" s="169">
        <v>7484</v>
      </c>
      <c r="AU55" s="234" t="s">
        <v>304</v>
      </c>
      <c r="AV55" s="169">
        <v>-14118</v>
      </c>
      <c r="AW55" s="169">
        <v>-5036</v>
      </c>
      <c r="AX55" s="169">
        <v>-17294</v>
      </c>
      <c r="AY55" s="169">
        <v>-22638</v>
      </c>
      <c r="AZ55" s="234" t="s">
        <v>304</v>
      </c>
      <c r="BA55" s="209">
        <v>-37306</v>
      </c>
    </row>
    <row r="56" spans="2:53">
      <c r="B56" s="151" t="s">
        <v>241</v>
      </c>
      <c r="C56" s="151"/>
      <c r="D56" s="151"/>
      <c r="E56" s="162" t="s">
        <v>170</v>
      </c>
      <c r="F56" s="173">
        <v>12098.607</v>
      </c>
      <c r="G56" s="173">
        <v>11026.228999999999</v>
      </c>
      <c r="H56" s="173">
        <v>-9106.7250000000004</v>
      </c>
      <c r="I56" s="126">
        <v>0</v>
      </c>
      <c r="J56" s="100">
        <v>-110105.376</v>
      </c>
      <c r="K56" s="100">
        <v>-14752.361999999999</v>
      </c>
      <c r="L56" s="100">
        <v>-47217.428999999996</v>
      </c>
      <c r="M56" s="100">
        <v>-103361.698</v>
      </c>
      <c r="N56" s="127">
        <v>0</v>
      </c>
      <c r="O56" s="100">
        <v>-199108.79300000001</v>
      </c>
      <c r="P56" s="100">
        <v>30142.409</v>
      </c>
      <c r="Q56" s="100">
        <v>56210.531000000003</v>
      </c>
      <c r="R56" s="100">
        <v>91990.157000000007</v>
      </c>
      <c r="S56" s="127">
        <v>0</v>
      </c>
      <c r="T56" s="169">
        <v>-17795</v>
      </c>
      <c r="U56" s="100">
        <v>-172238.285</v>
      </c>
      <c r="V56" s="100">
        <v>-212678.177</v>
      </c>
      <c r="W56" s="100">
        <v>-290075.21500000003</v>
      </c>
      <c r="X56" s="127">
        <v>0</v>
      </c>
      <c r="Y56" s="169">
        <v>26369</v>
      </c>
      <c r="Z56" s="100">
        <v>-154876.20212033001</v>
      </c>
      <c r="AA56" s="169">
        <v>-180961</v>
      </c>
      <c r="AB56" s="169">
        <v>-94230</v>
      </c>
      <c r="AC56" s="169">
        <v>-82754</v>
      </c>
      <c r="AD56" s="100">
        <v>-34540</v>
      </c>
      <c r="AE56" s="169">
        <v>-41404</v>
      </c>
      <c r="AF56" s="127">
        <v>0</v>
      </c>
      <c r="AG56" s="206">
        <v>11466</v>
      </c>
      <c r="AH56" s="169">
        <v>90560</v>
      </c>
      <c r="AI56" s="169">
        <v>177023</v>
      </c>
      <c r="AJ56" s="169">
        <v>156616</v>
      </c>
      <c r="AK56" s="200" t="s">
        <v>304</v>
      </c>
      <c r="AL56" s="206">
        <v>121837</v>
      </c>
      <c r="AM56" s="169">
        <v>-250791</v>
      </c>
      <c r="AN56" s="169">
        <v>-135047</v>
      </c>
      <c r="AO56" s="169">
        <v>-42123</v>
      </c>
      <c r="AP56" s="234" t="s">
        <v>304</v>
      </c>
      <c r="AQ56" s="169">
        <v>-124957</v>
      </c>
      <c r="AR56" s="169">
        <v>-248770</v>
      </c>
      <c r="AS56" s="169">
        <v>-420697</v>
      </c>
      <c r="AT56" s="169">
        <v>-103647</v>
      </c>
      <c r="AU56" s="234" t="s">
        <v>304</v>
      </c>
      <c r="AV56" s="169">
        <v>32933</v>
      </c>
      <c r="AW56" s="169">
        <v>-55525</v>
      </c>
      <c r="AX56" s="169">
        <v>-158560</v>
      </c>
      <c r="AY56" s="169">
        <v>-205077</v>
      </c>
      <c r="AZ56" s="234" t="s">
        <v>304</v>
      </c>
      <c r="BA56" s="209">
        <v>4640</v>
      </c>
    </row>
    <row r="57" spans="2:53">
      <c r="B57" s="151" t="s">
        <v>112</v>
      </c>
      <c r="C57" s="151"/>
      <c r="D57" s="151"/>
      <c r="E57" s="162" t="s">
        <v>170</v>
      </c>
      <c r="F57" s="173">
        <v>-19480.525000000001</v>
      </c>
      <c r="G57" s="173">
        <v>-19673.809000000001</v>
      </c>
      <c r="H57" s="173">
        <v>-20967.011999999999</v>
      </c>
      <c r="I57" s="126">
        <v>0</v>
      </c>
      <c r="J57" s="100">
        <v>-47542.464</v>
      </c>
      <c r="K57" s="100">
        <v>-9305.7860000000001</v>
      </c>
      <c r="L57" s="100">
        <v>2852.8029999999999</v>
      </c>
      <c r="M57" s="100">
        <v>-1684.857</v>
      </c>
      <c r="N57" s="127">
        <v>0</v>
      </c>
      <c r="O57" s="100">
        <v>-39469.135999999999</v>
      </c>
      <c r="P57" s="100">
        <v>12979.483</v>
      </c>
      <c r="Q57" s="100">
        <v>37319.963000000003</v>
      </c>
      <c r="R57" s="100">
        <v>40373.004000000001</v>
      </c>
      <c r="S57" s="127">
        <v>0</v>
      </c>
      <c r="T57" s="169">
        <v>81303</v>
      </c>
      <c r="U57" s="100">
        <v>-1650.921</v>
      </c>
      <c r="V57" s="100">
        <v>-7362.5690000000004</v>
      </c>
      <c r="W57" s="100">
        <v>-4025.0360000000001</v>
      </c>
      <c r="X57" s="127">
        <v>0</v>
      </c>
      <c r="Y57" s="169">
        <v>28022</v>
      </c>
      <c r="Z57" s="100">
        <v>2529</v>
      </c>
      <c r="AA57" s="173">
        <v>5323</v>
      </c>
      <c r="AB57" s="173">
        <v>803</v>
      </c>
      <c r="AC57" s="173">
        <v>9929</v>
      </c>
      <c r="AD57" s="100">
        <v>2986</v>
      </c>
      <c r="AE57" s="173">
        <v>13794</v>
      </c>
      <c r="AF57" s="127">
        <v>0</v>
      </c>
      <c r="AG57" s="206">
        <v>-19916</v>
      </c>
      <c r="AH57" s="187">
        <v>-20204</v>
      </c>
      <c r="AI57" s="187">
        <v>-25034</v>
      </c>
      <c r="AJ57" s="187">
        <v>26754</v>
      </c>
      <c r="AK57" s="197" t="s">
        <v>304</v>
      </c>
      <c r="AL57" s="206">
        <v>34066</v>
      </c>
      <c r="AM57" s="187">
        <v>16340</v>
      </c>
      <c r="AN57" s="187">
        <v>-5080</v>
      </c>
      <c r="AO57" s="187">
        <v>-8137</v>
      </c>
      <c r="AP57" s="197" t="s">
        <v>304</v>
      </c>
      <c r="AQ57" s="187">
        <v>-52580</v>
      </c>
      <c r="AR57" s="187">
        <v>1287</v>
      </c>
      <c r="AS57" s="187">
        <v>41657</v>
      </c>
      <c r="AT57" s="169">
        <v>14915</v>
      </c>
      <c r="AU57" s="234" t="s">
        <v>304</v>
      </c>
      <c r="AV57" s="187">
        <v>-58183</v>
      </c>
      <c r="AW57" s="169">
        <v>-67671</v>
      </c>
      <c r="AX57" s="169">
        <v>-54004</v>
      </c>
      <c r="AY57" s="169">
        <v>-56450</v>
      </c>
      <c r="AZ57" s="234" t="s">
        <v>304</v>
      </c>
      <c r="BA57" s="209">
        <v>-127565</v>
      </c>
    </row>
    <row r="58" spans="2:53">
      <c r="B58" s="151" t="s">
        <v>242</v>
      </c>
      <c r="C58" s="151"/>
      <c r="D58" s="151"/>
      <c r="E58" s="162" t="s">
        <v>170</v>
      </c>
      <c r="F58" s="173">
        <v>25509.785</v>
      </c>
      <c r="G58" s="173">
        <v>20733.395</v>
      </c>
      <c r="H58" s="173">
        <v>14254.050999999999</v>
      </c>
      <c r="I58" s="126">
        <v>0</v>
      </c>
      <c r="J58" s="100">
        <v>39745.815000000002</v>
      </c>
      <c r="K58" s="100">
        <v>34953.19</v>
      </c>
      <c r="L58" s="100">
        <v>-15498.379000000001</v>
      </c>
      <c r="M58" s="100">
        <v>80411.5</v>
      </c>
      <c r="N58" s="127">
        <v>0</v>
      </c>
      <c r="O58" s="100">
        <v>132824.726</v>
      </c>
      <c r="P58" s="100">
        <v>-12144.08</v>
      </c>
      <c r="Q58" s="100">
        <v>-69021.409</v>
      </c>
      <c r="R58" s="100">
        <v>-51274.485000000001</v>
      </c>
      <c r="S58" s="127">
        <v>0</v>
      </c>
      <c r="T58" s="169">
        <v>61908</v>
      </c>
      <c r="U58" s="100">
        <v>-5544.5330000000004</v>
      </c>
      <c r="V58" s="100">
        <v>111353.54399999999</v>
      </c>
      <c r="W58" s="100">
        <v>66178.510999999999</v>
      </c>
      <c r="X58" s="127">
        <v>0</v>
      </c>
      <c r="Y58" s="169">
        <v>-39896</v>
      </c>
      <c r="Z58" s="100">
        <v>8678.4135999999999</v>
      </c>
      <c r="AA58" s="169">
        <v>-8327</v>
      </c>
      <c r="AB58" s="169">
        <v>-37979.422270000003</v>
      </c>
      <c r="AC58" s="169">
        <v>-107071</v>
      </c>
      <c r="AD58" s="100">
        <v>-8317</v>
      </c>
      <c r="AE58" s="169">
        <v>-109479</v>
      </c>
      <c r="AF58" s="127">
        <v>0</v>
      </c>
      <c r="AG58" s="206">
        <v>-23578</v>
      </c>
      <c r="AH58" s="169">
        <v>-218084</v>
      </c>
      <c r="AI58" s="169">
        <v>-301725</v>
      </c>
      <c r="AJ58" s="169">
        <v>-318773</v>
      </c>
      <c r="AK58" s="200" t="s">
        <v>304</v>
      </c>
      <c r="AL58" s="206">
        <v>-305380</v>
      </c>
      <c r="AM58" s="169">
        <v>69300</v>
      </c>
      <c r="AN58" s="169">
        <v>-29396</v>
      </c>
      <c r="AO58" s="169">
        <v>-36870</v>
      </c>
      <c r="AP58" s="234" t="s">
        <v>304</v>
      </c>
      <c r="AQ58" s="169">
        <v>227645</v>
      </c>
      <c r="AR58" s="169">
        <v>104778</v>
      </c>
      <c r="AS58" s="169">
        <v>277454</v>
      </c>
      <c r="AT58" s="169">
        <v>18365</v>
      </c>
      <c r="AU58" s="234" t="s">
        <v>304</v>
      </c>
      <c r="AV58" s="169">
        <v>-112525</v>
      </c>
      <c r="AW58" s="169">
        <v>-26804</v>
      </c>
      <c r="AX58" s="169">
        <v>97793</v>
      </c>
      <c r="AY58" s="169">
        <v>131118</v>
      </c>
      <c r="AZ58" s="234" t="s">
        <v>304</v>
      </c>
      <c r="BA58" s="209">
        <v>78727</v>
      </c>
    </row>
    <row r="59" spans="2:53">
      <c r="B59" s="151" t="s">
        <v>243</v>
      </c>
      <c r="C59" s="151"/>
      <c r="D59" s="151"/>
      <c r="E59" s="162" t="s">
        <v>170</v>
      </c>
      <c r="F59" s="163">
        <v>0</v>
      </c>
      <c r="G59" s="163">
        <v>0</v>
      </c>
      <c r="H59" s="163">
        <v>0</v>
      </c>
      <c r="I59" s="126">
        <v>0</v>
      </c>
      <c r="J59" s="100">
        <v>0</v>
      </c>
      <c r="K59" s="100">
        <v>0</v>
      </c>
      <c r="L59" s="100">
        <v>1024904.887</v>
      </c>
      <c r="M59" s="100">
        <v>1012020</v>
      </c>
      <c r="N59" s="127">
        <v>0</v>
      </c>
      <c r="O59" s="100">
        <v>1012020</v>
      </c>
      <c r="P59" s="100">
        <v>0</v>
      </c>
      <c r="Q59" s="100">
        <v>0</v>
      </c>
      <c r="R59" s="100">
        <v>0</v>
      </c>
      <c r="S59" s="127">
        <v>0</v>
      </c>
      <c r="T59" s="169">
        <v>175133</v>
      </c>
      <c r="U59" s="100">
        <v>80787.667000000001</v>
      </c>
      <c r="V59" s="100">
        <v>163072.674</v>
      </c>
      <c r="W59" s="100">
        <v>168062.18</v>
      </c>
      <c r="X59" s="127">
        <v>0</v>
      </c>
      <c r="Y59" s="169">
        <v>172322</v>
      </c>
      <c r="Z59" s="100">
        <v>0</v>
      </c>
      <c r="AA59" s="163">
        <v>0</v>
      </c>
      <c r="AB59" s="163">
        <v>0</v>
      </c>
      <c r="AC59" s="163">
        <v>0</v>
      </c>
      <c r="AD59" s="100">
        <v>0</v>
      </c>
      <c r="AE59" s="100">
        <v>0</v>
      </c>
      <c r="AF59" s="127">
        <v>0</v>
      </c>
      <c r="AG59" s="209">
        <v>0</v>
      </c>
      <c r="AH59" s="187">
        <v>0</v>
      </c>
      <c r="AI59" s="187">
        <v>0</v>
      </c>
      <c r="AJ59" s="187">
        <v>0</v>
      </c>
      <c r="AK59" s="197" t="s">
        <v>304</v>
      </c>
      <c r="AL59" s="209">
        <v>0</v>
      </c>
      <c r="AM59" s="197" t="s">
        <v>304</v>
      </c>
      <c r="AN59" s="197" t="s">
        <v>304</v>
      </c>
      <c r="AO59" s="197">
        <v>0</v>
      </c>
      <c r="AP59" s="197" t="s">
        <v>304</v>
      </c>
      <c r="AQ59" s="242">
        <v>0</v>
      </c>
      <c r="AR59" s="197">
        <v>0</v>
      </c>
      <c r="AS59" s="197">
        <v>0</v>
      </c>
      <c r="AT59" s="197">
        <v>0</v>
      </c>
      <c r="AU59" s="234" t="s">
        <v>304</v>
      </c>
      <c r="AV59" s="197" t="s">
        <v>304</v>
      </c>
      <c r="AW59" s="197" t="s">
        <v>304</v>
      </c>
      <c r="AX59" s="197" t="s">
        <v>304</v>
      </c>
      <c r="AY59" s="197" t="s">
        <v>304</v>
      </c>
      <c r="AZ59" s="234" t="s">
        <v>304</v>
      </c>
      <c r="BA59" s="209">
        <v>0</v>
      </c>
    </row>
    <row r="60" spans="2:53">
      <c r="B60" s="151" t="s">
        <v>160</v>
      </c>
      <c r="C60" s="151"/>
      <c r="D60" s="151"/>
      <c r="E60" s="162" t="s">
        <v>170</v>
      </c>
      <c r="F60" s="163">
        <v>0</v>
      </c>
      <c r="G60" s="163">
        <v>0</v>
      </c>
      <c r="H60" s="163">
        <v>0</v>
      </c>
      <c r="I60" s="126">
        <v>0</v>
      </c>
      <c r="J60" s="100">
        <v>0</v>
      </c>
      <c r="K60" s="100">
        <v>0</v>
      </c>
      <c r="L60" s="100">
        <v>0</v>
      </c>
      <c r="M60" s="100">
        <v>0</v>
      </c>
      <c r="N60" s="127">
        <v>0</v>
      </c>
      <c r="O60" s="100">
        <v>0</v>
      </c>
      <c r="P60" s="100">
        <v>0</v>
      </c>
      <c r="Q60" s="100">
        <v>0</v>
      </c>
      <c r="R60" s="100">
        <v>0</v>
      </c>
      <c r="S60" s="127">
        <v>0</v>
      </c>
      <c r="T60" s="100">
        <v>0</v>
      </c>
      <c r="U60" s="100">
        <v>0</v>
      </c>
      <c r="V60" s="100">
        <v>0</v>
      </c>
      <c r="W60" s="100">
        <v>0</v>
      </c>
      <c r="X60" s="127">
        <v>0</v>
      </c>
      <c r="Y60" s="100">
        <v>0</v>
      </c>
      <c r="Z60" s="100">
        <v>0</v>
      </c>
      <c r="AA60" s="163">
        <v>0</v>
      </c>
      <c r="AB60" s="163">
        <v>0</v>
      </c>
      <c r="AC60" s="163">
        <v>0</v>
      </c>
      <c r="AD60" s="100">
        <v>0</v>
      </c>
      <c r="AE60" s="100">
        <v>0</v>
      </c>
      <c r="AF60" s="127">
        <v>0</v>
      </c>
      <c r="AG60" s="209">
        <v>0</v>
      </c>
      <c r="AH60" s="187">
        <v>0</v>
      </c>
      <c r="AI60" s="187">
        <v>0</v>
      </c>
      <c r="AJ60" s="187">
        <v>0</v>
      </c>
      <c r="AK60" s="197" t="s">
        <v>304</v>
      </c>
      <c r="AL60" s="209">
        <v>0</v>
      </c>
      <c r="AM60" s="197" t="s">
        <v>304</v>
      </c>
      <c r="AN60" s="197" t="s">
        <v>304</v>
      </c>
      <c r="AO60" s="197">
        <v>0</v>
      </c>
      <c r="AP60" s="197" t="s">
        <v>304</v>
      </c>
      <c r="AQ60" s="242">
        <v>0</v>
      </c>
      <c r="AR60" s="197">
        <v>0</v>
      </c>
      <c r="AS60" s="197">
        <v>0</v>
      </c>
      <c r="AT60" s="197">
        <v>0</v>
      </c>
      <c r="AU60" s="234" t="s">
        <v>304</v>
      </c>
      <c r="AV60" s="197" t="s">
        <v>304</v>
      </c>
      <c r="AW60" s="197" t="s">
        <v>304</v>
      </c>
      <c r="AX60" s="197" t="s">
        <v>304</v>
      </c>
      <c r="AY60" s="197" t="s">
        <v>304</v>
      </c>
      <c r="AZ60" s="234" t="s">
        <v>304</v>
      </c>
      <c r="BA60" s="209">
        <v>0</v>
      </c>
    </row>
    <row r="61" spans="2:53">
      <c r="B61" s="151" t="s">
        <v>113</v>
      </c>
      <c r="C61" s="151"/>
      <c r="D61" s="151"/>
      <c r="E61" s="162" t="s">
        <v>170</v>
      </c>
      <c r="F61" s="173">
        <v>-20444.472000000002</v>
      </c>
      <c r="G61" s="173">
        <v>-17356.203000000001</v>
      </c>
      <c r="H61" s="173">
        <v>-52791.091</v>
      </c>
      <c r="I61" s="126">
        <v>0</v>
      </c>
      <c r="J61" s="100">
        <v>-24663.004000000001</v>
      </c>
      <c r="K61" s="100">
        <v>-167.26900000000001</v>
      </c>
      <c r="L61" s="100">
        <v>-1301.605</v>
      </c>
      <c r="M61" s="100">
        <v>16424.519</v>
      </c>
      <c r="N61" s="127">
        <v>0</v>
      </c>
      <c r="O61" s="100">
        <v>2220.4360000000001</v>
      </c>
      <c r="P61" s="100">
        <v>-495.98899999999998</v>
      </c>
      <c r="Q61" s="100">
        <v>-24448.983</v>
      </c>
      <c r="R61" s="100">
        <v>-24877.260999999999</v>
      </c>
      <c r="S61" s="127">
        <v>0</v>
      </c>
      <c r="T61" s="100">
        <v>0</v>
      </c>
      <c r="U61" s="100">
        <v>-3375.643</v>
      </c>
      <c r="V61" s="100">
        <v>-61623.521000000001</v>
      </c>
      <c r="W61" s="100">
        <v>-51436.607000000004</v>
      </c>
      <c r="X61" s="127">
        <v>0</v>
      </c>
      <c r="Y61" s="100">
        <v>0</v>
      </c>
      <c r="Z61" s="100">
        <v>-43212.273999999998</v>
      </c>
      <c r="AA61" s="163">
        <v>0</v>
      </c>
      <c r="AB61" s="163">
        <v>-55534</v>
      </c>
      <c r="AC61" s="163">
        <v>0</v>
      </c>
      <c r="AD61" s="100">
        <v>-70263</v>
      </c>
      <c r="AE61" s="100">
        <v>0</v>
      </c>
      <c r="AF61" s="127">
        <v>0</v>
      </c>
      <c r="AG61" s="209">
        <v>0</v>
      </c>
      <c r="AH61" s="187">
        <v>0</v>
      </c>
      <c r="AI61" s="187">
        <v>0</v>
      </c>
      <c r="AJ61" s="187">
        <v>0</v>
      </c>
      <c r="AK61" s="197" t="s">
        <v>304</v>
      </c>
      <c r="AL61" s="209">
        <v>0</v>
      </c>
      <c r="AM61" s="197" t="s">
        <v>304</v>
      </c>
      <c r="AN61" s="197" t="s">
        <v>304</v>
      </c>
      <c r="AO61" s="197">
        <v>0</v>
      </c>
      <c r="AP61" s="197" t="s">
        <v>304</v>
      </c>
      <c r="AQ61" s="242">
        <v>0</v>
      </c>
      <c r="AR61" s="197">
        <v>0</v>
      </c>
      <c r="AS61" s="197">
        <v>0</v>
      </c>
      <c r="AT61" s="197">
        <v>0</v>
      </c>
      <c r="AU61" s="234" t="s">
        <v>304</v>
      </c>
      <c r="AV61" s="197" t="s">
        <v>304</v>
      </c>
      <c r="AW61" s="197" t="s">
        <v>304</v>
      </c>
      <c r="AX61" s="197" t="s">
        <v>304</v>
      </c>
      <c r="AY61" s="197" t="s">
        <v>304</v>
      </c>
      <c r="AZ61" s="234" t="s">
        <v>304</v>
      </c>
      <c r="BA61" s="209">
        <v>0</v>
      </c>
    </row>
    <row r="62" spans="2:53">
      <c r="B62" s="128" t="s">
        <v>283</v>
      </c>
      <c r="C62" s="128"/>
      <c r="D62" s="128"/>
      <c r="E62" s="72" t="s">
        <v>170</v>
      </c>
      <c r="F62" s="129">
        <f>SUM(F52:F61)</f>
        <v>72074.040000000008</v>
      </c>
      <c r="G62" s="129">
        <f>SUM(G52:G61)</f>
        <v>153252.28099999993</v>
      </c>
      <c r="H62" s="129">
        <f>SUM(H52:H61)</f>
        <v>378805.31799999997</v>
      </c>
      <c r="I62" s="222">
        <f>SUM(I54:I61)</f>
        <v>0</v>
      </c>
      <c r="J62" s="133">
        <f t="shared" ref="J62:AA62" si="2">SUM(J52:J61)</f>
        <v>423256.0290000001</v>
      </c>
      <c r="K62" s="133">
        <f t="shared" si="2"/>
        <v>115397.29300000001</v>
      </c>
      <c r="L62" s="133">
        <f t="shared" si="2"/>
        <v>1198449.3399999999</v>
      </c>
      <c r="M62" s="133">
        <f t="shared" si="2"/>
        <v>1388869.9280000001</v>
      </c>
      <c r="N62" s="221">
        <f>SUM(N54:N61)</f>
        <v>0</v>
      </c>
      <c r="O62" s="133">
        <f t="shared" si="2"/>
        <v>1518827.1139999998</v>
      </c>
      <c r="P62" s="133">
        <f>SUM(P52:P61)</f>
        <v>189710.19399999993</v>
      </c>
      <c r="Q62" s="133">
        <f t="shared" si="2"/>
        <v>270410.05345531</v>
      </c>
      <c r="R62" s="133">
        <f t="shared" si="2"/>
        <v>377893.63500000018</v>
      </c>
      <c r="S62" s="221">
        <f>SUM(S54:S61)</f>
        <v>0</v>
      </c>
      <c r="T62" s="133">
        <f t="shared" si="2"/>
        <v>647993.88399999996</v>
      </c>
      <c r="U62" s="133">
        <f t="shared" si="2"/>
        <v>163331.11899999998</v>
      </c>
      <c r="V62" s="133">
        <f t="shared" si="2"/>
        <v>316346.92100000003</v>
      </c>
      <c r="W62" s="133">
        <f t="shared" si="2"/>
        <v>474802.46599999984</v>
      </c>
      <c r="X62" s="221">
        <f>SUM(X54:X61)</f>
        <v>0</v>
      </c>
      <c r="Y62" s="133">
        <f t="shared" si="2"/>
        <v>769500.30000000016</v>
      </c>
      <c r="Z62" s="133">
        <f t="shared" si="2"/>
        <v>-40988.344600330041</v>
      </c>
      <c r="AA62" s="133">
        <f t="shared" si="2"/>
        <v>-41229.868000000017</v>
      </c>
      <c r="AB62" s="133">
        <f>SUM(AB52:AB61)</f>
        <v>-33993.019599999934</v>
      </c>
      <c r="AC62" s="133">
        <f>SUM(AC52:AC61)</f>
        <v>-33994</v>
      </c>
      <c r="AD62" s="133">
        <f>SUM(AD52:AD61)</f>
        <v>31086</v>
      </c>
      <c r="AE62" s="133">
        <v>31086</v>
      </c>
      <c r="AF62" s="221">
        <f>SUM(AF54:AF61)</f>
        <v>0</v>
      </c>
      <c r="AG62" s="210">
        <f t="shared" ref="AG62" si="3">SUM(AG52:AG61)</f>
        <v>280073</v>
      </c>
      <c r="AH62" s="205">
        <f>SUM(AH52:AH61)</f>
        <v>168243</v>
      </c>
      <c r="AI62" s="205">
        <f>SUM(AI52:AI61)</f>
        <v>296352</v>
      </c>
      <c r="AJ62" s="205">
        <v>483336</v>
      </c>
      <c r="AK62" s="426" t="s">
        <v>304</v>
      </c>
      <c r="AL62" s="210">
        <f t="shared" ref="AL62" si="4">SUM(AL52:AL61)</f>
        <v>546076</v>
      </c>
      <c r="AM62" s="170">
        <v>149686</v>
      </c>
      <c r="AN62" s="170">
        <v>472775</v>
      </c>
      <c r="AO62" s="170">
        <v>735603</v>
      </c>
      <c r="AP62" s="237" t="s">
        <v>304</v>
      </c>
      <c r="AQ62" s="205">
        <v>984790</v>
      </c>
      <c r="AR62" s="170">
        <v>27614</v>
      </c>
      <c r="AS62" s="170">
        <v>378921</v>
      </c>
      <c r="AT62" s="170">
        <v>1222228</v>
      </c>
      <c r="AU62" s="237" t="s">
        <v>304</v>
      </c>
      <c r="AV62" s="205">
        <f>AV52+SUM(AV54:AV61)</f>
        <v>1432820</v>
      </c>
      <c r="AW62" s="205">
        <f>AW52+SUM(AW54:AW61)</f>
        <v>163344</v>
      </c>
      <c r="AX62" s="205">
        <f>AX52+SUM(AX54:AX61)</f>
        <v>561842</v>
      </c>
      <c r="AY62" s="205">
        <f>AY52+SUM(AY54:AY61)</f>
        <v>916524</v>
      </c>
      <c r="AZ62" s="237" t="s">
        <v>304</v>
      </c>
      <c r="BA62" s="205">
        <f>BA52+SUM(BA54:BA61)</f>
        <v>1327973</v>
      </c>
    </row>
    <row r="63" spans="2:53">
      <c r="B63" s="151"/>
      <c r="C63" s="151"/>
      <c r="D63" s="151"/>
      <c r="E63" s="162"/>
      <c r="F63" s="173"/>
      <c r="G63" s="173"/>
      <c r="H63" s="173"/>
      <c r="I63" s="173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204"/>
      <c r="AH63" s="100"/>
      <c r="AI63" s="100"/>
      <c r="AJ63" s="100"/>
      <c r="AK63" s="201"/>
      <c r="AL63" s="204"/>
      <c r="AM63" s="100"/>
      <c r="AN63" s="100"/>
      <c r="AO63" s="100"/>
      <c r="AP63" s="232"/>
      <c r="AU63" s="232"/>
      <c r="AZ63" s="232"/>
      <c r="BA63" s="209"/>
    </row>
    <row r="64" spans="2:53">
      <c r="B64" s="151" t="s">
        <v>244</v>
      </c>
      <c r="C64" s="151"/>
      <c r="D64" s="151"/>
      <c r="E64" s="162" t="s">
        <v>170</v>
      </c>
      <c r="F64" s="173">
        <v>2490.317</v>
      </c>
      <c r="G64" s="173">
        <v>1920.8209999999999</v>
      </c>
      <c r="H64" s="173">
        <v>3269.9920000000002</v>
      </c>
      <c r="I64" s="126">
        <v>0</v>
      </c>
      <c r="J64" s="100">
        <v>6694.8680000000004</v>
      </c>
      <c r="K64" s="100">
        <v>230.84299999999999</v>
      </c>
      <c r="L64" s="100">
        <v>317.05900000000003</v>
      </c>
      <c r="M64" s="100">
        <v>944.48699999999997</v>
      </c>
      <c r="N64" s="127">
        <v>0</v>
      </c>
      <c r="O64" s="100">
        <v>330.12</v>
      </c>
      <c r="P64" s="100">
        <v>72.474000000000004</v>
      </c>
      <c r="Q64" s="100">
        <v>-75.885999999999996</v>
      </c>
      <c r="R64" s="100">
        <v>257.03500000000003</v>
      </c>
      <c r="S64" s="127">
        <v>0</v>
      </c>
      <c r="T64" s="169">
        <v>57</v>
      </c>
      <c r="U64" s="100">
        <v>47.874000000000002</v>
      </c>
      <c r="V64" s="100">
        <v>-2242.2820000000002</v>
      </c>
      <c r="W64" s="100">
        <v>-1902.2909999999999</v>
      </c>
      <c r="X64" s="127">
        <v>0</v>
      </c>
      <c r="Y64" s="169">
        <v>-225</v>
      </c>
      <c r="Z64" s="100">
        <v>0</v>
      </c>
      <c r="AA64" s="174">
        <v>0</v>
      </c>
      <c r="AB64" s="174">
        <v>0</v>
      </c>
      <c r="AC64" s="174">
        <v>0</v>
      </c>
      <c r="AD64" s="100">
        <v>0</v>
      </c>
      <c r="AE64" s="187">
        <v>0</v>
      </c>
      <c r="AF64" s="127">
        <v>0</v>
      </c>
      <c r="AG64" s="206">
        <v>-7</v>
      </c>
      <c r="AH64" s="187">
        <v>0</v>
      </c>
      <c r="AI64" s="187">
        <v>0</v>
      </c>
      <c r="AJ64" s="187">
        <v>0</v>
      </c>
      <c r="AK64" s="197" t="s">
        <v>304</v>
      </c>
      <c r="AL64" s="206">
        <v>-142</v>
      </c>
      <c r="AM64" s="187">
        <v>1911</v>
      </c>
      <c r="AN64" s="197" t="s">
        <v>304</v>
      </c>
      <c r="AO64" s="197" t="s">
        <v>304</v>
      </c>
      <c r="AP64" s="197" t="s">
        <v>304</v>
      </c>
      <c r="AQ64" s="242" t="s">
        <v>304</v>
      </c>
      <c r="AR64" s="197" t="s">
        <v>304</v>
      </c>
      <c r="AS64" s="197" t="s">
        <v>304</v>
      </c>
      <c r="AT64" s="197" t="s">
        <v>304</v>
      </c>
      <c r="AU64" s="234" t="s">
        <v>304</v>
      </c>
      <c r="AV64" s="197" t="s">
        <v>304</v>
      </c>
      <c r="AW64" s="197" t="s">
        <v>304</v>
      </c>
      <c r="AX64" s="197" t="s">
        <v>304</v>
      </c>
      <c r="AY64" s="197" t="s">
        <v>304</v>
      </c>
      <c r="AZ64" s="234" t="s">
        <v>304</v>
      </c>
      <c r="BA64" s="209">
        <v>0</v>
      </c>
    </row>
    <row r="65" spans="2:53">
      <c r="B65" s="151" t="s">
        <v>245</v>
      </c>
      <c r="C65" s="151"/>
      <c r="D65" s="151"/>
      <c r="E65" s="162" t="s">
        <v>170</v>
      </c>
      <c r="F65" s="173">
        <v>4626.25</v>
      </c>
      <c r="G65" s="173">
        <v>46441.921000000002</v>
      </c>
      <c r="H65" s="173">
        <v>132826.28</v>
      </c>
      <c r="I65" s="126">
        <v>0</v>
      </c>
      <c r="J65" s="100">
        <v>172719.43400000001</v>
      </c>
      <c r="K65" s="100">
        <v>6710.4579999999996</v>
      </c>
      <c r="L65" s="100">
        <v>12560.016</v>
      </c>
      <c r="M65" s="100">
        <v>59021.692000000003</v>
      </c>
      <c r="N65" s="127">
        <v>0</v>
      </c>
      <c r="O65" s="100">
        <v>118607.55</v>
      </c>
      <c r="P65" s="100">
        <v>3112.7849999999999</v>
      </c>
      <c r="Q65" s="100">
        <v>61654.826000000001</v>
      </c>
      <c r="R65" s="100">
        <v>70581.239000000001</v>
      </c>
      <c r="S65" s="127">
        <v>0</v>
      </c>
      <c r="T65" s="169">
        <v>271783</v>
      </c>
      <c r="U65" s="100">
        <v>15295.853999999999</v>
      </c>
      <c r="V65" s="100">
        <v>78726.436000000002</v>
      </c>
      <c r="W65" s="100">
        <v>137058.77100000001</v>
      </c>
      <c r="X65" s="127">
        <v>0</v>
      </c>
      <c r="Y65" s="169">
        <v>160061</v>
      </c>
      <c r="Z65" s="100">
        <v>1696</v>
      </c>
      <c r="AA65" s="173">
        <v>1696</v>
      </c>
      <c r="AB65" s="173">
        <v>42306.112000000001</v>
      </c>
      <c r="AC65" s="173">
        <v>42306</v>
      </c>
      <c r="AD65" s="100">
        <v>88577</v>
      </c>
      <c r="AE65" s="173">
        <v>88577</v>
      </c>
      <c r="AF65" s="127">
        <v>0</v>
      </c>
      <c r="AG65" s="206">
        <v>126461</v>
      </c>
      <c r="AH65" s="169">
        <v>7510</v>
      </c>
      <c r="AI65" s="169">
        <v>16140</v>
      </c>
      <c r="AJ65" s="169">
        <v>49970</v>
      </c>
      <c r="AK65" s="200" t="s">
        <v>304</v>
      </c>
      <c r="AL65" s="206">
        <v>134772</v>
      </c>
      <c r="AM65" s="169">
        <v>380</v>
      </c>
      <c r="AN65" s="169">
        <v>121620</v>
      </c>
      <c r="AO65" s="169">
        <v>156793</v>
      </c>
      <c r="AP65" s="234" t="s">
        <v>304</v>
      </c>
      <c r="AQ65" s="169">
        <v>415359</v>
      </c>
      <c r="AR65" s="169">
        <v>52258</v>
      </c>
      <c r="AS65" s="169">
        <v>123038</v>
      </c>
      <c r="AT65" s="169">
        <v>250381</v>
      </c>
      <c r="AU65" s="234" t="s">
        <v>304</v>
      </c>
      <c r="AV65" s="169">
        <v>462309</v>
      </c>
      <c r="AW65" s="169">
        <v>250</v>
      </c>
      <c r="AX65" s="169">
        <v>174464</v>
      </c>
      <c r="AY65" s="169">
        <v>215798</v>
      </c>
      <c r="AZ65" s="234" t="s">
        <v>304</v>
      </c>
      <c r="BA65" s="209">
        <v>619826</v>
      </c>
    </row>
    <row r="66" spans="2:53">
      <c r="B66" s="151" t="s">
        <v>246</v>
      </c>
      <c r="C66" s="151"/>
      <c r="D66" s="151"/>
      <c r="E66" s="162" t="s">
        <v>170</v>
      </c>
      <c r="F66" s="173">
        <v>-40556.593999999997</v>
      </c>
      <c r="G66" s="173">
        <v>-56893.487000000001</v>
      </c>
      <c r="H66" s="173">
        <v>-85831.39</v>
      </c>
      <c r="I66" s="126">
        <v>0</v>
      </c>
      <c r="J66" s="100">
        <v>-187135.28200000001</v>
      </c>
      <c r="K66" s="100">
        <v>-45796.216</v>
      </c>
      <c r="L66" s="100">
        <v>-58837.900999999998</v>
      </c>
      <c r="M66" s="100">
        <v>-78127.452000000005</v>
      </c>
      <c r="N66" s="127">
        <v>0</v>
      </c>
      <c r="O66" s="100">
        <v>-106406.44</v>
      </c>
      <c r="P66" s="100">
        <v>-25929.236000000001</v>
      </c>
      <c r="Q66" s="100">
        <v>-26642.806</v>
      </c>
      <c r="R66" s="100">
        <v>-40218.834000000003</v>
      </c>
      <c r="S66" s="127">
        <v>0</v>
      </c>
      <c r="T66" s="169">
        <v>-112605</v>
      </c>
      <c r="U66" s="100">
        <v>-31993.776999999998</v>
      </c>
      <c r="V66" s="100">
        <v>-61530.811999999998</v>
      </c>
      <c r="W66" s="100">
        <v>-83425.232000000004</v>
      </c>
      <c r="X66" s="127">
        <v>0</v>
      </c>
      <c r="Y66" s="169">
        <v>-186199.158</v>
      </c>
      <c r="Z66" s="100">
        <v>-50058</v>
      </c>
      <c r="AA66" s="169">
        <v>-50058</v>
      </c>
      <c r="AB66" s="169">
        <v>-78896</v>
      </c>
      <c r="AC66" s="169">
        <v>-78896</v>
      </c>
      <c r="AD66" s="100">
        <v>-103666.792</v>
      </c>
      <c r="AE66" s="169">
        <v>-103667</v>
      </c>
      <c r="AF66" s="127">
        <v>0</v>
      </c>
      <c r="AG66" s="206">
        <v>-161979</v>
      </c>
      <c r="AH66" s="169">
        <v>-29409</v>
      </c>
      <c r="AI66" s="169">
        <v>-46108</v>
      </c>
      <c r="AJ66" s="169">
        <v>-61131</v>
      </c>
      <c r="AK66" s="200" t="s">
        <v>304</v>
      </c>
      <c r="AL66" s="206">
        <v>-87984</v>
      </c>
      <c r="AM66" s="169">
        <v>-18507</v>
      </c>
      <c r="AN66" s="169">
        <v>-31202</v>
      </c>
      <c r="AO66" s="169">
        <v>-51257</v>
      </c>
      <c r="AP66" s="234" t="s">
        <v>304</v>
      </c>
      <c r="AQ66" s="169">
        <v>-111373</v>
      </c>
      <c r="AR66" s="169">
        <v>-35630</v>
      </c>
      <c r="AS66" s="169">
        <v>-55362</v>
      </c>
      <c r="AT66" s="169">
        <v>-84166</v>
      </c>
      <c r="AU66" s="234" t="s">
        <v>304</v>
      </c>
      <c r="AV66" s="169">
        <v>-144013</v>
      </c>
      <c r="AW66" s="169">
        <v>-31257</v>
      </c>
      <c r="AX66" s="169">
        <v>-101933</v>
      </c>
      <c r="AY66" s="169">
        <v>-114055</v>
      </c>
      <c r="AZ66" s="234" t="s">
        <v>304</v>
      </c>
      <c r="BA66" s="209">
        <v>-147166</v>
      </c>
    </row>
    <row r="67" spans="2:53">
      <c r="B67" s="151" t="s">
        <v>114</v>
      </c>
      <c r="C67" s="151"/>
      <c r="D67" s="151"/>
      <c r="E67" s="162" t="s">
        <v>170</v>
      </c>
      <c r="F67" s="173">
        <v>14547.395</v>
      </c>
      <c r="G67" s="173">
        <v>18001.581999999999</v>
      </c>
      <c r="H67" s="173">
        <v>81041.413</v>
      </c>
      <c r="I67" s="126">
        <v>0</v>
      </c>
      <c r="J67" s="100">
        <v>118778.446</v>
      </c>
      <c r="K67" s="100">
        <v>13465.589</v>
      </c>
      <c r="L67" s="100">
        <v>30468.422999999999</v>
      </c>
      <c r="M67" s="100">
        <v>42593.516000000003</v>
      </c>
      <c r="N67" s="127">
        <v>0</v>
      </c>
      <c r="O67" s="100">
        <v>61212.114999999998</v>
      </c>
      <c r="P67" s="100">
        <v>20967.958999999999</v>
      </c>
      <c r="Q67" s="100">
        <v>44898.915000000001</v>
      </c>
      <c r="R67" s="100">
        <v>74139.172000000006</v>
      </c>
      <c r="S67" s="127">
        <v>0</v>
      </c>
      <c r="T67" s="169">
        <v>104803.503</v>
      </c>
      <c r="U67" s="100">
        <v>36875.214</v>
      </c>
      <c r="V67" s="100">
        <v>72028.259999999995</v>
      </c>
      <c r="W67" s="100">
        <v>98079.198000000004</v>
      </c>
      <c r="X67" s="127">
        <v>0</v>
      </c>
      <c r="Y67" s="169">
        <v>134364.943</v>
      </c>
      <c r="Z67" s="100">
        <v>29697.223999999998</v>
      </c>
      <c r="AA67" s="173">
        <v>29697.223999999998</v>
      </c>
      <c r="AB67" s="173">
        <v>56588</v>
      </c>
      <c r="AC67" s="173">
        <v>56588</v>
      </c>
      <c r="AD67" s="100">
        <v>87541.717999999993</v>
      </c>
      <c r="AE67" s="173">
        <v>87542</v>
      </c>
      <c r="AF67" s="127">
        <v>0</v>
      </c>
      <c r="AG67" s="207">
        <v>118207</v>
      </c>
      <c r="AH67" s="173">
        <v>26427</v>
      </c>
      <c r="AI67" s="173">
        <v>51594</v>
      </c>
      <c r="AJ67" s="173">
        <v>79519</v>
      </c>
      <c r="AK67" s="199" t="s">
        <v>304</v>
      </c>
      <c r="AL67" s="207">
        <v>90798</v>
      </c>
      <c r="AM67" s="173">
        <v>8759</v>
      </c>
      <c r="AN67" s="173">
        <v>18837</v>
      </c>
      <c r="AO67" s="173">
        <v>29361</v>
      </c>
      <c r="AP67" s="233" t="s">
        <v>304</v>
      </c>
      <c r="AQ67" s="173">
        <v>39496</v>
      </c>
      <c r="AR67" s="173">
        <v>7021</v>
      </c>
      <c r="AS67" s="173">
        <v>17168</v>
      </c>
      <c r="AT67" s="169">
        <v>33550</v>
      </c>
      <c r="AU67" s="234" t="s">
        <v>304</v>
      </c>
      <c r="AV67" s="173">
        <v>49471</v>
      </c>
      <c r="AW67" s="169">
        <v>22059</v>
      </c>
      <c r="AX67" s="169">
        <v>63623</v>
      </c>
      <c r="AY67" s="169">
        <v>84311</v>
      </c>
      <c r="AZ67" s="234" t="s">
        <v>304</v>
      </c>
      <c r="BA67" s="209">
        <v>123389</v>
      </c>
    </row>
    <row r="68" spans="2:53">
      <c r="B68" s="151" t="s">
        <v>115</v>
      </c>
      <c r="C68" s="151"/>
      <c r="D68" s="151"/>
      <c r="E68" s="162" t="s">
        <v>170</v>
      </c>
      <c r="F68" s="173">
        <v>-29610.573</v>
      </c>
      <c r="G68" s="173">
        <v>-90296.241999999998</v>
      </c>
      <c r="H68" s="173">
        <v>-105121.43399999999</v>
      </c>
      <c r="I68" s="126">
        <v>0</v>
      </c>
      <c r="J68" s="100">
        <v>-212864.70499999999</v>
      </c>
      <c r="K68" s="100">
        <v>-28789.525000000001</v>
      </c>
      <c r="L68" s="100">
        <v>-76817.256999999998</v>
      </c>
      <c r="M68" s="100">
        <v>-129430.853</v>
      </c>
      <c r="N68" s="127">
        <v>0</v>
      </c>
      <c r="O68" s="100">
        <v>-197781.98300000001</v>
      </c>
      <c r="P68" s="100">
        <v>-25368.121999999999</v>
      </c>
      <c r="Q68" s="100">
        <v>-95941.475999999995</v>
      </c>
      <c r="R68" s="100">
        <v>-124944.352</v>
      </c>
      <c r="S68" s="127">
        <v>0</v>
      </c>
      <c r="T68" s="169">
        <v>-216639.83499999999</v>
      </c>
      <c r="U68" s="100">
        <v>-39099.313000000002</v>
      </c>
      <c r="V68" s="100">
        <v>-110698.7</v>
      </c>
      <c r="W68" s="100">
        <v>-174557.58199999999</v>
      </c>
      <c r="X68" s="127">
        <v>0</v>
      </c>
      <c r="Y68" s="169">
        <v>-248341.171</v>
      </c>
      <c r="Z68" s="100">
        <v>-38909</v>
      </c>
      <c r="AA68" s="169">
        <v>-38909</v>
      </c>
      <c r="AB68" s="169">
        <v>-126211</v>
      </c>
      <c r="AC68" s="169">
        <v>-126211</v>
      </c>
      <c r="AD68" s="100">
        <v>-162865.62100000001</v>
      </c>
      <c r="AE68" s="169">
        <v>-162866</v>
      </c>
      <c r="AF68" s="127">
        <v>0</v>
      </c>
      <c r="AG68" s="206">
        <v>-238954</v>
      </c>
      <c r="AH68" s="169">
        <v>-32884</v>
      </c>
      <c r="AI68" s="169">
        <v>-120192</v>
      </c>
      <c r="AJ68" s="169">
        <v>-150295</v>
      </c>
      <c r="AK68" s="200" t="s">
        <v>304</v>
      </c>
      <c r="AL68" s="206">
        <v>-236987</v>
      </c>
      <c r="AM68" s="169">
        <v>-25871</v>
      </c>
      <c r="AN68" s="169">
        <v>-138286</v>
      </c>
      <c r="AO68" s="169">
        <v>-163238</v>
      </c>
      <c r="AP68" s="234" t="s">
        <v>304</v>
      </c>
      <c r="AQ68" s="169">
        <v>-249775</v>
      </c>
      <c r="AR68" s="169">
        <v>-15132</v>
      </c>
      <c r="AS68" s="169">
        <v>-109610</v>
      </c>
      <c r="AT68" s="169">
        <v>-132154</v>
      </c>
      <c r="AU68" s="234" t="s">
        <v>304</v>
      </c>
      <c r="AV68" s="169">
        <v>-233280</v>
      </c>
      <c r="AW68" s="169">
        <v>-18380</v>
      </c>
      <c r="AX68" s="169">
        <v>-126403</v>
      </c>
      <c r="AY68" s="169">
        <v>-145806</v>
      </c>
      <c r="AZ68" s="234" t="s">
        <v>304</v>
      </c>
      <c r="BA68" s="209">
        <v>-256408</v>
      </c>
    </row>
    <row r="69" spans="2:53">
      <c r="B69" s="155" t="s">
        <v>284</v>
      </c>
      <c r="C69" s="128"/>
      <c r="D69" s="128"/>
      <c r="E69" s="131" t="s">
        <v>170</v>
      </c>
      <c r="F69" s="132">
        <f t="shared" ref="F69:T69" si="5">SUM(F62:F68)</f>
        <v>23570.83500000001</v>
      </c>
      <c r="G69" s="132">
        <f t="shared" si="5"/>
        <v>72426.875999999931</v>
      </c>
      <c r="H69" s="132">
        <f t="shared" si="5"/>
        <v>404990.17899999995</v>
      </c>
      <c r="I69" s="220">
        <f>SUM(I60:I68)</f>
        <v>0</v>
      </c>
      <c r="J69" s="133">
        <f t="shared" si="5"/>
        <v>321448.79000000015</v>
      </c>
      <c r="K69" s="133">
        <f t="shared" si="5"/>
        <v>61218.442000000003</v>
      </c>
      <c r="L69" s="133">
        <f t="shared" si="5"/>
        <v>1106139.6799999997</v>
      </c>
      <c r="M69" s="133">
        <f t="shared" si="5"/>
        <v>1283871.318</v>
      </c>
      <c r="N69" s="221">
        <f>SUM(N60:N68)</f>
        <v>0</v>
      </c>
      <c r="O69" s="133">
        <f t="shared" si="5"/>
        <v>1394788.476</v>
      </c>
      <c r="P69" s="133">
        <f t="shared" si="5"/>
        <v>162566.05399999992</v>
      </c>
      <c r="Q69" s="133">
        <f t="shared" si="5"/>
        <v>254303.62645531</v>
      </c>
      <c r="R69" s="133">
        <f t="shared" si="5"/>
        <v>357707.89500000019</v>
      </c>
      <c r="S69" s="221">
        <f>SUM(S60:S68)</f>
        <v>0</v>
      </c>
      <c r="T69" s="133">
        <f t="shared" si="5"/>
        <v>695392.55200000003</v>
      </c>
      <c r="U69" s="133">
        <f>SUM(U62:U68)</f>
        <v>144456.97099999999</v>
      </c>
      <c r="V69" s="133">
        <f>SUM(V62:V68)</f>
        <v>292629.82300000003</v>
      </c>
      <c r="W69" s="133">
        <f>SUM(W62:W68)</f>
        <v>450055.32999999978</v>
      </c>
      <c r="X69" s="221">
        <f>SUM(X60:X68)</f>
        <v>0</v>
      </c>
      <c r="Y69" s="133">
        <f t="shared" ref="Y69:AD69" si="6">SUM(Y62:Y68)</f>
        <v>629160.91400000022</v>
      </c>
      <c r="Z69" s="106">
        <f t="shared" si="6"/>
        <v>-98562.120600330047</v>
      </c>
      <c r="AA69" s="170">
        <f t="shared" si="6"/>
        <v>-98803.644000000015</v>
      </c>
      <c r="AB69" s="170">
        <f t="shared" si="6"/>
        <v>-140205.90759999992</v>
      </c>
      <c r="AC69" s="170">
        <f t="shared" si="6"/>
        <v>-140207</v>
      </c>
      <c r="AD69" s="106">
        <f t="shared" si="6"/>
        <v>-59327.695000000022</v>
      </c>
      <c r="AE69" s="170">
        <v>-59328</v>
      </c>
      <c r="AF69" s="221">
        <f>SUM(AF60:AF68)</f>
        <v>0</v>
      </c>
      <c r="AG69" s="210">
        <f t="shared" ref="AG69" si="7">SUM(AG62:AG68)</f>
        <v>123801</v>
      </c>
      <c r="AH69" s="170">
        <f>SUM(AH62:AH68)</f>
        <v>139887</v>
      </c>
      <c r="AI69" s="170">
        <f>SUM(AI62:AI68)</f>
        <v>197786</v>
      </c>
      <c r="AJ69" s="170">
        <v>401399</v>
      </c>
      <c r="AK69" s="202" t="s">
        <v>304</v>
      </c>
      <c r="AL69" s="210">
        <f>SUM(AL62:AL68)</f>
        <v>446533</v>
      </c>
      <c r="AM69" s="170">
        <v>116358</v>
      </c>
      <c r="AN69" s="170">
        <v>443744</v>
      </c>
      <c r="AO69" s="170">
        <v>707262</v>
      </c>
      <c r="AP69" s="237" t="s">
        <v>304</v>
      </c>
      <c r="AQ69" s="210">
        <v>1078497</v>
      </c>
      <c r="AR69" s="170">
        <v>36131</v>
      </c>
      <c r="AS69" s="170">
        <v>354155</v>
      </c>
      <c r="AT69" s="170">
        <v>1289839</v>
      </c>
      <c r="AU69" s="237" t="s">
        <v>304</v>
      </c>
      <c r="AV69" s="210">
        <f>AV62+SUM(AV65:AV68)</f>
        <v>1567307</v>
      </c>
      <c r="AW69" s="210">
        <f>AW62+SUM(AW65:AW68)</f>
        <v>136016</v>
      </c>
      <c r="AX69" s="210">
        <f>AX62+SUM(AX65:AX68)</f>
        <v>571593</v>
      </c>
      <c r="AY69" s="210">
        <f>AY62+SUM(AY65:AY68)</f>
        <v>956772</v>
      </c>
      <c r="AZ69" s="237" t="s">
        <v>304</v>
      </c>
      <c r="BA69" s="210">
        <f>BA62+SUM(BA65:BA68)</f>
        <v>1667614</v>
      </c>
    </row>
    <row r="70" spans="2:53">
      <c r="B70" s="151"/>
      <c r="C70" s="151"/>
      <c r="D70" s="151"/>
      <c r="E70" s="162"/>
      <c r="F70" s="173"/>
      <c r="G70" s="173"/>
      <c r="H70" s="173"/>
      <c r="I70" s="173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204"/>
      <c r="AH70" s="100"/>
      <c r="AI70" s="100"/>
      <c r="AJ70" s="100"/>
      <c r="AK70" s="201"/>
      <c r="AL70" s="204"/>
      <c r="AM70" s="100"/>
      <c r="AN70" s="100"/>
      <c r="AO70" s="100"/>
      <c r="AP70" s="232"/>
      <c r="AU70" s="232"/>
      <c r="AZ70" s="232"/>
      <c r="BA70" s="209"/>
    </row>
    <row r="71" spans="2:53">
      <c r="B71" s="44" t="s">
        <v>116</v>
      </c>
      <c r="C71" s="151"/>
      <c r="D71" s="151"/>
      <c r="E71" s="162"/>
      <c r="F71" s="173"/>
      <c r="G71" s="173"/>
      <c r="H71" s="173"/>
      <c r="I71" s="173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204"/>
      <c r="AH71" s="100"/>
      <c r="AI71" s="100"/>
      <c r="AJ71" s="100"/>
      <c r="AK71" s="201"/>
      <c r="AL71" s="204"/>
      <c r="AM71" s="100"/>
      <c r="AN71" s="100"/>
      <c r="AO71" s="100"/>
      <c r="AP71" s="232"/>
      <c r="AU71" s="232"/>
      <c r="AZ71" s="232"/>
      <c r="BA71" s="209"/>
    </row>
    <row r="72" spans="2:53">
      <c r="B72" s="151" t="s">
        <v>440</v>
      </c>
      <c r="C72" s="151"/>
      <c r="D72" s="151"/>
      <c r="E72" s="162" t="s">
        <v>170</v>
      </c>
      <c r="F72" s="173">
        <v>12709.569</v>
      </c>
      <c r="G72" s="173">
        <v>88523.657000000007</v>
      </c>
      <c r="H72" s="173">
        <v>-23691.337</v>
      </c>
      <c r="I72" s="126">
        <v>0</v>
      </c>
      <c r="J72" s="100">
        <v>313189.38699999999</v>
      </c>
      <c r="K72" s="100">
        <v>2620.3580000000002</v>
      </c>
      <c r="L72" s="100">
        <v>132040.296</v>
      </c>
      <c r="M72" s="100">
        <v>-452430.56099999999</v>
      </c>
      <c r="N72" s="127">
        <v>0</v>
      </c>
      <c r="O72" s="100">
        <v>-269568.07299999997</v>
      </c>
      <c r="P72" s="100">
        <v>-449142.337</v>
      </c>
      <c r="Q72" s="100">
        <v>-711377.929</v>
      </c>
      <c r="R72" s="100">
        <v>-734394.28</v>
      </c>
      <c r="S72" s="127">
        <v>0</v>
      </c>
      <c r="T72" s="169">
        <v>-457273</v>
      </c>
      <c r="U72" s="100">
        <v>493527.04800000001</v>
      </c>
      <c r="V72" s="100">
        <v>1170308.5619999999</v>
      </c>
      <c r="W72" s="100">
        <v>1323352.3899999999</v>
      </c>
      <c r="X72" s="127">
        <v>0</v>
      </c>
      <c r="Y72" s="169">
        <v>1295272.246</v>
      </c>
      <c r="Z72" s="100">
        <v>-428457</v>
      </c>
      <c r="AA72" s="169">
        <v>-428457</v>
      </c>
      <c r="AB72" s="169">
        <v>-166257.35</v>
      </c>
      <c r="AC72" s="169">
        <v>-166257</v>
      </c>
      <c r="AD72" s="100">
        <v>-102227</v>
      </c>
      <c r="AE72" s="169">
        <v>-102227</v>
      </c>
      <c r="AF72" s="127">
        <v>0</v>
      </c>
      <c r="AG72" s="206">
        <v>28987</v>
      </c>
      <c r="AH72" s="169">
        <v>38579</v>
      </c>
      <c r="AI72" s="169">
        <v>16989</v>
      </c>
      <c r="AJ72" s="169">
        <v>80689</v>
      </c>
      <c r="AK72" s="200" t="s">
        <v>304</v>
      </c>
      <c r="AL72" s="206">
        <v>104107</v>
      </c>
      <c r="AM72" s="169">
        <v>15935</v>
      </c>
      <c r="AN72" s="169">
        <v>37768</v>
      </c>
      <c r="AO72" s="169">
        <v>-252941</v>
      </c>
      <c r="AP72" s="234" t="s">
        <v>304</v>
      </c>
      <c r="AQ72" s="169">
        <v>-233612</v>
      </c>
      <c r="AR72" s="169">
        <v>-25122</v>
      </c>
      <c r="AS72" s="169">
        <v>-166430</v>
      </c>
      <c r="AT72" s="169">
        <v>-53321</v>
      </c>
      <c r="AU72" s="234" t="s">
        <v>304</v>
      </c>
      <c r="AV72" s="169">
        <v>-560354</v>
      </c>
      <c r="AW72" s="169">
        <v>77986</v>
      </c>
      <c r="AX72" s="169">
        <v>555750</v>
      </c>
      <c r="AY72" s="169">
        <v>485310</v>
      </c>
      <c r="AZ72" s="234" t="s">
        <v>304</v>
      </c>
      <c r="BA72" s="209">
        <v>0</v>
      </c>
    </row>
    <row r="73" spans="2:53">
      <c r="B73" s="151" t="s">
        <v>441</v>
      </c>
      <c r="C73" s="151"/>
      <c r="D73" s="151"/>
      <c r="E73" s="162" t="s">
        <v>170</v>
      </c>
      <c r="F73" s="173"/>
      <c r="G73" s="173"/>
      <c r="H73" s="173"/>
      <c r="I73" s="126"/>
      <c r="J73" s="209">
        <v>0</v>
      </c>
      <c r="K73" s="209">
        <v>0</v>
      </c>
      <c r="L73" s="209">
        <v>0</v>
      </c>
      <c r="M73" s="209">
        <v>0</v>
      </c>
      <c r="N73" s="209">
        <v>0</v>
      </c>
      <c r="O73" s="209">
        <v>0</v>
      </c>
      <c r="P73" s="209">
        <v>0</v>
      </c>
      <c r="Q73" s="209">
        <v>0</v>
      </c>
      <c r="R73" s="209">
        <v>0</v>
      </c>
      <c r="S73" s="209">
        <v>0</v>
      </c>
      <c r="T73" s="209">
        <v>0</v>
      </c>
      <c r="U73" s="209">
        <v>0</v>
      </c>
      <c r="V73" s="209">
        <v>0</v>
      </c>
      <c r="W73" s="209">
        <v>0</v>
      </c>
      <c r="X73" s="209">
        <v>0</v>
      </c>
      <c r="Y73" s="209">
        <v>0</v>
      </c>
      <c r="Z73" s="209">
        <v>0</v>
      </c>
      <c r="AA73" s="209">
        <v>0</v>
      </c>
      <c r="AB73" s="209">
        <v>0</v>
      </c>
      <c r="AC73" s="209">
        <v>0</v>
      </c>
      <c r="AD73" s="209">
        <v>0</v>
      </c>
      <c r="AE73" s="209">
        <v>0</v>
      </c>
      <c r="AF73" s="209">
        <v>0</v>
      </c>
      <c r="AG73" s="209">
        <v>0</v>
      </c>
      <c r="AH73" s="209">
        <v>0</v>
      </c>
      <c r="AI73" s="209">
        <v>0</v>
      </c>
      <c r="AJ73" s="209">
        <v>0</v>
      </c>
      <c r="AK73" s="209">
        <v>0</v>
      </c>
      <c r="AL73" s="209">
        <v>0</v>
      </c>
      <c r="AM73" s="209">
        <v>0</v>
      </c>
      <c r="AN73" s="209">
        <v>0</v>
      </c>
      <c r="AO73" s="209">
        <v>0</v>
      </c>
      <c r="AP73" s="209">
        <v>0</v>
      </c>
      <c r="AQ73" s="209">
        <v>0</v>
      </c>
      <c r="AR73" s="209">
        <v>0</v>
      </c>
      <c r="AS73" s="209">
        <v>0</v>
      </c>
      <c r="AT73" s="209">
        <v>0</v>
      </c>
      <c r="AU73" s="209">
        <v>0</v>
      </c>
      <c r="AV73" s="209">
        <v>0</v>
      </c>
      <c r="AW73" s="209">
        <v>0</v>
      </c>
      <c r="AX73" s="209">
        <v>0</v>
      </c>
      <c r="AY73" s="209">
        <v>0</v>
      </c>
      <c r="AZ73" s="209">
        <v>0</v>
      </c>
      <c r="BA73" s="209">
        <v>-1460352</v>
      </c>
    </row>
    <row r="74" spans="2:53">
      <c r="B74" s="151" t="s">
        <v>442</v>
      </c>
      <c r="C74" s="151"/>
      <c r="D74" s="151"/>
      <c r="E74" s="162" t="s">
        <v>170</v>
      </c>
      <c r="F74" s="173"/>
      <c r="G74" s="173"/>
      <c r="H74" s="173"/>
      <c r="I74" s="126"/>
      <c r="J74" s="209">
        <v>0</v>
      </c>
      <c r="K74" s="209">
        <v>0</v>
      </c>
      <c r="L74" s="209">
        <v>0</v>
      </c>
      <c r="M74" s="209">
        <v>0</v>
      </c>
      <c r="N74" s="209">
        <v>0</v>
      </c>
      <c r="O74" s="209">
        <v>0</v>
      </c>
      <c r="P74" s="209">
        <v>0</v>
      </c>
      <c r="Q74" s="209">
        <v>0</v>
      </c>
      <c r="R74" s="209">
        <v>0</v>
      </c>
      <c r="S74" s="209">
        <v>0</v>
      </c>
      <c r="T74" s="209">
        <v>0</v>
      </c>
      <c r="U74" s="209">
        <v>0</v>
      </c>
      <c r="V74" s="209">
        <v>0</v>
      </c>
      <c r="W74" s="209">
        <v>0</v>
      </c>
      <c r="X74" s="209">
        <v>0</v>
      </c>
      <c r="Y74" s="209">
        <v>0</v>
      </c>
      <c r="Z74" s="209">
        <v>0</v>
      </c>
      <c r="AA74" s="209">
        <v>0</v>
      </c>
      <c r="AB74" s="209">
        <v>0</v>
      </c>
      <c r="AC74" s="209">
        <v>0</v>
      </c>
      <c r="AD74" s="209">
        <v>0</v>
      </c>
      <c r="AE74" s="209">
        <v>0</v>
      </c>
      <c r="AF74" s="209">
        <v>0</v>
      </c>
      <c r="AG74" s="209">
        <v>0</v>
      </c>
      <c r="AH74" s="209">
        <v>0</v>
      </c>
      <c r="AI74" s="209">
        <v>0</v>
      </c>
      <c r="AJ74" s="209">
        <v>0</v>
      </c>
      <c r="AK74" s="209">
        <v>0</v>
      </c>
      <c r="AL74" s="209">
        <v>0</v>
      </c>
      <c r="AM74" s="209">
        <v>0</v>
      </c>
      <c r="AN74" s="209">
        <v>0</v>
      </c>
      <c r="AO74" s="209">
        <v>0</v>
      </c>
      <c r="AP74" s="209">
        <v>0</v>
      </c>
      <c r="AQ74" s="209">
        <v>0</v>
      </c>
      <c r="AR74" s="209">
        <v>0</v>
      </c>
      <c r="AS74" s="209">
        <v>0</v>
      </c>
      <c r="AT74" s="209">
        <v>0</v>
      </c>
      <c r="AU74" s="209">
        <v>0</v>
      </c>
      <c r="AV74" s="209">
        <v>0</v>
      </c>
      <c r="AW74" s="209">
        <v>0</v>
      </c>
      <c r="AX74" s="209">
        <v>0</v>
      </c>
      <c r="AY74" s="209">
        <v>0</v>
      </c>
      <c r="AZ74" s="209">
        <v>0</v>
      </c>
      <c r="BA74" s="209">
        <v>1614940</v>
      </c>
    </row>
    <row r="75" spans="2:53">
      <c r="B75" s="151" t="s">
        <v>247</v>
      </c>
      <c r="C75" s="151"/>
      <c r="D75" s="151"/>
      <c r="E75" s="162" t="s">
        <v>170</v>
      </c>
      <c r="F75" s="173">
        <v>-110864.682</v>
      </c>
      <c r="G75" s="173">
        <v>-218049.51699999999</v>
      </c>
      <c r="H75" s="173">
        <v>-398501.80800000002</v>
      </c>
      <c r="I75" s="126">
        <v>0</v>
      </c>
      <c r="J75" s="100">
        <v>-557448.14899999998</v>
      </c>
      <c r="K75" s="100">
        <v>-83697.981</v>
      </c>
      <c r="L75" s="100">
        <v>-166019.36499999999</v>
      </c>
      <c r="M75" s="100">
        <v>-316885.67800000001</v>
      </c>
      <c r="N75" s="127">
        <v>0</v>
      </c>
      <c r="O75" s="100">
        <v>-464811.89399999997</v>
      </c>
      <c r="P75" s="100">
        <v>-87932.13</v>
      </c>
      <c r="Q75" s="100">
        <v>-168647.76</v>
      </c>
      <c r="R75" s="100">
        <v>-286337.21999999997</v>
      </c>
      <c r="S75" s="127">
        <v>0</v>
      </c>
      <c r="T75" s="169">
        <v>-464352.88099999999</v>
      </c>
      <c r="U75" s="100">
        <v>-86188.213000000003</v>
      </c>
      <c r="V75" s="100">
        <v>-221198.14300000001</v>
      </c>
      <c r="W75" s="100">
        <v>-310826.45799999998</v>
      </c>
      <c r="X75" s="127">
        <v>0</v>
      </c>
      <c r="Y75" s="169">
        <v>-430305</v>
      </c>
      <c r="Z75" s="100">
        <v>-123850</v>
      </c>
      <c r="AA75" s="169">
        <v>-123850</v>
      </c>
      <c r="AB75" s="169">
        <v>-210689.10911999998</v>
      </c>
      <c r="AC75" s="169">
        <v>-210689</v>
      </c>
      <c r="AD75" s="100">
        <v>-338280</v>
      </c>
      <c r="AE75" s="169">
        <v>-338280</v>
      </c>
      <c r="AF75" s="127">
        <v>0</v>
      </c>
      <c r="AG75" s="206">
        <v>-444193</v>
      </c>
      <c r="AH75" s="169">
        <v>-126789</v>
      </c>
      <c r="AI75" s="169">
        <v>-226925</v>
      </c>
      <c r="AJ75" s="169">
        <v>-292966</v>
      </c>
      <c r="AK75" s="200" t="s">
        <v>304</v>
      </c>
      <c r="AL75" s="206">
        <v>-396406</v>
      </c>
      <c r="AM75" s="169">
        <v>-81632</v>
      </c>
      <c r="AN75" s="169">
        <v>-153077</v>
      </c>
      <c r="AO75" s="169">
        <v>-269402</v>
      </c>
      <c r="AP75" s="234" t="s">
        <v>304</v>
      </c>
      <c r="AQ75" s="169">
        <v>-409660</v>
      </c>
      <c r="AR75" s="169">
        <v>-76312</v>
      </c>
      <c r="AS75" s="169">
        <v>-190691</v>
      </c>
      <c r="AT75" s="169">
        <v>-288429</v>
      </c>
      <c r="AU75" s="234" t="s">
        <v>304</v>
      </c>
      <c r="AV75" s="169">
        <v>-451474</v>
      </c>
      <c r="AW75" s="169">
        <v>-188645</v>
      </c>
      <c r="AX75" s="169">
        <v>-354116</v>
      </c>
      <c r="AY75" s="169">
        <v>-498042</v>
      </c>
      <c r="AZ75" s="234" t="s">
        <v>304</v>
      </c>
      <c r="BA75" s="209">
        <v>-683439</v>
      </c>
    </row>
    <row r="76" spans="2:53">
      <c r="B76" s="151" t="s">
        <v>248</v>
      </c>
      <c r="C76" s="151"/>
      <c r="D76" s="151"/>
      <c r="E76" s="162" t="s">
        <v>170</v>
      </c>
      <c r="F76" s="173">
        <v>179.99299999999999</v>
      </c>
      <c r="G76" s="173">
        <v>1056.0129999999999</v>
      </c>
      <c r="H76" s="173">
        <v>1388.317</v>
      </c>
      <c r="I76" s="126">
        <v>0</v>
      </c>
      <c r="J76" s="100">
        <v>22350.51</v>
      </c>
      <c r="K76" s="100">
        <v>147.363</v>
      </c>
      <c r="L76" s="100">
        <v>301.35399999999998</v>
      </c>
      <c r="M76" s="100">
        <v>0</v>
      </c>
      <c r="N76" s="127">
        <v>0</v>
      </c>
      <c r="O76" s="100">
        <v>1379.771</v>
      </c>
      <c r="P76" s="100">
        <v>369.72199999999998</v>
      </c>
      <c r="Q76" s="100">
        <v>505.75400000000002</v>
      </c>
      <c r="R76" s="100">
        <v>690.875</v>
      </c>
      <c r="S76" s="127">
        <v>0</v>
      </c>
      <c r="T76" s="169">
        <v>1408.1980000000001</v>
      </c>
      <c r="U76" s="100">
        <v>1169.269</v>
      </c>
      <c r="V76" s="100">
        <v>3296.13</v>
      </c>
      <c r="W76" s="100">
        <v>8053.62</v>
      </c>
      <c r="X76" s="127">
        <v>0</v>
      </c>
      <c r="Y76" s="169">
        <v>8710.82</v>
      </c>
      <c r="Z76" s="100">
        <v>317</v>
      </c>
      <c r="AA76" s="173">
        <v>317</v>
      </c>
      <c r="AB76" s="173">
        <v>4962.4090999999999</v>
      </c>
      <c r="AC76" s="173">
        <v>4962</v>
      </c>
      <c r="AD76" s="100">
        <v>10182</v>
      </c>
      <c r="AE76" s="173">
        <v>10182</v>
      </c>
      <c r="AF76" s="127">
        <v>0</v>
      </c>
      <c r="AG76" s="206">
        <v>42776</v>
      </c>
      <c r="AH76" s="169">
        <v>6027</v>
      </c>
      <c r="AI76" s="169">
        <v>6151</v>
      </c>
      <c r="AJ76" s="169">
        <v>7461</v>
      </c>
      <c r="AK76" s="200" t="s">
        <v>304</v>
      </c>
      <c r="AL76" s="206">
        <v>50738</v>
      </c>
      <c r="AM76" s="169">
        <v>27508</v>
      </c>
      <c r="AN76" s="169">
        <v>68759</v>
      </c>
      <c r="AO76" s="169">
        <v>69776</v>
      </c>
      <c r="AP76" s="234" t="s">
        <v>304</v>
      </c>
      <c r="AQ76" s="169">
        <v>71084</v>
      </c>
      <c r="AR76" s="169">
        <v>550</v>
      </c>
      <c r="AS76" s="169">
        <v>1382</v>
      </c>
      <c r="AT76" s="169">
        <v>1816</v>
      </c>
      <c r="AU76" s="234" t="s">
        <v>304</v>
      </c>
      <c r="AV76" s="169">
        <v>2219</v>
      </c>
      <c r="AW76" s="169">
        <v>355</v>
      </c>
      <c r="AX76" s="169">
        <v>1474</v>
      </c>
      <c r="AY76" s="212">
        <v>3009</v>
      </c>
      <c r="AZ76" s="234" t="s">
        <v>304</v>
      </c>
      <c r="BA76" s="209">
        <v>3317</v>
      </c>
    </row>
    <row r="77" spans="2:53">
      <c r="B77" s="151" t="s">
        <v>117</v>
      </c>
      <c r="C77" s="151"/>
      <c r="D77" s="151"/>
      <c r="E77" s="162" t="s">
        <v>170</v>
      </c>
      <c r="F77" s="173">
        <v>313.39600000000002</v>
      </c>
      <c r="G77" s="163">
        <v>0</v>
      </c>
      <c r="H77" s="163">
        <v>0</v>
      </c>
      <c r="I77" s="126">
        <v>0</v>
      </c>
      <c r="J77" s="100">
        <v>0</v>
      </c>
      <c r="K77" s="100">
        <v>0</v>
      </c>
      <c r="L77" s="100">
        <v>0</v>
      </c>
      <c r="M77" s="100">
        <v>0</v>
      </c>
      <c r="N77" s="127">
        <v>0</v>
      </c>
      <c r="O77" s="100">
        <v>0</v>
      </c>
      <c r="P77" s="100">
        <v>0</v>
      </c>
      <c r="Q77" s="100">
        <v>0</v>
      </c>
      <c r="R77" s="100">
        <v>0</v>
      </c>
      <c r="S77" s="127">
        <v>0</v>
      </c>
      <c r="T77" s="100">
        <v>0</v>
      </c>
      <c r="U77" s="100">
        <v>0</v>
      </c>
      <c r="V77" s="100">
        <v>0</v>
      </c>
      <c r="W77" s="100">
        <v>0</v>
      </c>
      <c r="X77" s="127">
        <v>0</v>
      </c>
      <c r="Y77" s="100">
        <v>0</v>
      </c>
      <c r="Z77" s="100">
        <v>0</v>
      </c>
      <c r="AA77" s="163">
        <v>0</v>
      </c>
      <c r="AB77" s="163">
        <v>0</v>
      </c>
      <c r="AC77" s="163">
        <v>0</v>
      </c>
      <c r="AD77" s="100">
        <v>0</v>
      </c>
      <c r="AE77" s="100">
        <v>0</v>
      </c>
      <c r="AF77" s="127">
        <v>0</v>
      </c>
      <c r="AG77" s="209">
        <v>0</v>
      </c>
      <c r="AH77" s="163">
        <v>0</v>
      </c>
      <c r="AI77" s="163">
        <v>0</v>
      </c>
      <c r="AJ77" s="163">
        <v>0</v>
      </c>
      <c r="AK77" s="203" t="s">
        <v>304</v>
      </c>
      <c r="AL77" s="212">
        <v>0</v>
      </c>
      <c r="AM77" s="212">
        <v>0</v>
      </c>
      <c r="AN77" s="212">
        <v>0</v>
      </c>
      <c r="AO77" s="212">
        <v>0</v>
      </c>
      <c r="AP77" s="216" t="s">
        <v>304</v>
      </c>
      <c r="AQ77" s="212">
        <v>0</v>
      </c>
      <c r="AR77" s="212">
        <v>0</v>
      </c>
      <c r="AS77" s="212">
        <v>0</v>
      </c>
      <c r="AT77" s="212">
        <v>0</v>
      </c>
      <c r="AU77" s="216" t="s">
        <v>304</v>
      </c>
      <c r="AV77" s="169"/>
      <c r="AW77" s="243">
        <v>0</v>
      </c>
      <c r="AX77" s="243">
        <v>0</v>
      </c>
      <c r="AY77" s="243">
        <v>0</v>
      </c>
      <c r="AZ77" s="216" t="s">
        <v>304</v>
      </c>
      <c r="BA77" s="209">
        <v>0</v>
      </c>
    </row>
    <row r="78" spans="2:53" s="151" customFormat="1">
      <c r="B78" s="151" t="s">
        <v>249</v>
      </c>
      <c r="E78" s="162" t="s">
        <v>170</v>
      </c>
      <c r="F78" s="163">
        <v>0</v>
      </c>
      <c r="G78" s="173">
        <v>313.39600000000002</v>
      </c>
      <c r="H78" s="173">
        <v>313.39600000000002</v>
      </c>
      <c r="I78" s="126">
        <v>0</v>
      </c>
      <c r="J78" s="100">
        <v>1372498.443</v>
      </c>
      <c r="K78" s="100">
        <v>0</v>
      </c>
      <c r="L78" s="100">
        <v>0</v>
      </c>
      <c r="M78" s="100">
        <v>873.84799999999996</v>
      </c>
      <c r="N78" s="127">
        <v>0</v>
      </c>
      <c r="O78" s="100">
        <v>0</v>
      </c>
      <c r="P78" s="100">
        <v>0</v>
      </c>
      <c r="Q78" s="100">
        <v>0</v>
      </c>
      <c r="R78" s="100">
        <v>0</v>
      </c>
      <c r="S78" s="127">
        <v>0</v>
      </c>
      <c r="T78" s="169">
        <v>9151.2610000000004</v>
      </c>
      <c r="U78" s="100">
        <v>0</v>
      </c>
      <c r="V78" s="100">
        <v>3494.3789999999999</v>
      </c>
      <c r="W78" s="100">
        <v>3494.3789999999999</v>
      </c>
      <c r="X78" s="127">
        <v>0</v>
      </c>
      <c r="Y78" s="169">
        <v>18111.599999999999</v>
      </c>
      <c r="Z78" s="100">
        <v>56760</v>
      </c>
      <c r="AA78" s="173">
        <v>56760</v>
      </c>
      <c r="AB78" s="173">
        <v>56760</v>
      </c>
      <c r="AC78" s="173">
        <v>56760</v>
      </c>
      <c r="AD78" s="100">
        <v>56760</v>
      </c>
      <c r="AE78" s="173">
        <v>56760</v>
      </c>
      <c r="AF78" s="127">
        <v>0</v>
      </c>
      <c r="AG78" s="206">
        <v>56760</v>
      </c>
      <c r="AH78" s="169">
        <v>8699</v>
      </c>
      <c r="AI78" s="169">
        <v>8699</v>
      </c>
      <c r="AJ78" s="169">
        <v>8699</v>
      </c>
      <c r="AK78" s="200" t="s">
        <v>304</v>
      </c>
      <c r="AL78" s="206">
        <v>8710</v>
      </c>
      <c r="AM78" s="212">
        <v>0</v>
      </c>
      <c r="AN78" s="212">
        <v>728</v>
      </c>
      <c r="AO78" s="212">
        <v>378</v>
      </c>
      <c r="AP78" s="216" t="s">
        <v>304</v>
      </c>
      <c r="AQ78" s="212">
        <v>-375910</v>
      </c>
      <c r="AR78" s="212">
        <v>0</v>
      </c>
      <c r="AS78" s="212">
        <v>0</v>
      </c>
      <c r="AT78" s="212">
        <v>0</v>
      </c>
      <c r="AU78" s="216" t="s">
        <v>304</v>
      </c>
      <c r="AV78" s="212">
        <v>-4137</v>
      </c>
      <c r="AW78" s="243">
        <v>0</v>
      </c>
      <c r="AX78" s="243">
        <v>0</v>
      </c>
      <c r="AY78" s="243">
        <v>0</v>
      </c>
      <c r="AZ78" s="216" t="s">
        <v>304</v>
      </c>
      <c r="BA78" s="209">
        <v>94624</v>
      </c>
    </row>
    <row r="79" spans="2:53">
      <c r="B79" s="151" t="s">
        <v>250</v>
      </c>
      <c r="C79" s="151"/>
      <c r="D79" s="151"/>
      <c r="E79" s="162" t="s">
        <v>170</v>
      </c>
      <c r="F79" s="163">
        <v>0</v>
      </c>
      <c r="G79" s="163">
        <v>0</v>
      </c>
      <c r="H79" s="163">
        <v>0</v>
      </c>
      <c r="I79" s="126">
        <v>0</v>
      </c>
      <c r="J79" s="100">
        <v>0</v>
      </c>
      <c r="K79" s="100">
        <v>0</v>
      </c>
      <c r="L79" s="100">
        <v>0</v>
      </c>
      <c r="M79" s="100">
        <v>0</v>
      </c>
      <c r="N79" s="127">
        <v>0</v>
      </c>
      <c r="O79" s="100">
        <v>0</v>
      </c>
      <c r="P79" s="100">
        <v>0</v>
      </c>
      <c r="Q79" s="100">
        <v>180.678</v>
      </c>
      <c r="R79" s="100">
        <v>180.678</v>
      </c>
      <c r="S79" s="127">
        <v>0</v>
      </c>
      <c r="T79" s="169">
        <v>180.678</v>
      </c>
      <c r="U79" s="100">
        <v>0</v>
      </c>
      <c r="V79" s="100">
        <v>0</v>
      </c>
      <c r="W79" s="100">
        <v>14472.921</v>
      </c>
      <c r="X79" s="127">
        <v>0</v>
      </c>
      <c r="Y79" s="163">
        <v>0</v>
      </c>
      <c r="Z79" s="100">
        <v>0</v>
      </c>
      <c r="AA79" s="163">
        <v>0</v>
      </c>
      <c r="AB79" s="163">
        <v>0</v>
      </c>
      <c r="AC79" s="163">
        <v>0</v>
      </c>
      <c r="AD79" s="100">
        <v>0</v>
      </c>
      <c r="AE79" s="100">
        <v>0</v>
      </c>
      <c r="AF79" s="127">
        <v>0</v>
      </c>
      <c r="AG79" s="209">
        <v>0</v>
      </c>
      <c r="AH79" s="163">
        <v>0</v>
      </c>
      <c r="AI79" s="163">
        <v>0</v>
      </c>
      <c r="AJ79" s="163">
        <v>0</v>
      </c>
      <c r="AK79" s="203" t="s">
        <v>304</v>
      </c>
      <c r="AL79" s="212">
        <v>0</v>
      </c>
      <c r="AM79" s="212">
        <v>0</v>
      </c>
      <c r="AN79" s="212">
        <v>0</v>
      </c>
      <c r="AO79" s="212">
        <v>0</v>
      </c>
      <c r="AP79" s="216" t="s">
        <v>304</v>
      </c>
      <c r="AQ79" s="212">
        <v>0</v>
      </c>
      <c r="AR79" s="212">
        <v>0</v>
      </c>
      <c r="AS79" s="212">
        <v>0</v>
      </c>
      <c r="AT79" s="212">
        <v>0</v>
      </c>
      <c r="AU79" s="216" t="s">
        <v>304</v>
      </c>
      <c r="AV79" s="212"/>
      <c r="AW79" s="243">
        <v>0</v>
      </c>
      <c r="AX79" s="243">
        <v>0</v>
      </c>
      <c r="AY79" s="212">
        <v>94624</v>
      </c>
      <c r="AZ79" s="216" t="s">
        <v>304</v>
      </c>
      <c r="BA79" s="209">
        <v>0</v>
      </c>
    </row>
    <row r="80" spans="2:53">
      <c r="B80" s="204" t="s">
        <v>251</v>
      </c>
      <c r="C80" s="151"/>
      <c r="D80" s="151"/>
      <c r="E80" s="162" t="s">
        <v>170</v>
      </c>
      <c r="F80" s="163">
        <v>0</v>
      </c>
      <c r="G80" s="173">
        <v>-925.09799999999996</v>
      </c>
      <c r="H80" s="173">
        <v>-925.09799999999996</v>
      </c>
      <c r="I80" s="126">
        <v>0</v>
      </c>
      <c r="J80" s="100">
        <v>-41435.040999999997</v>
      </c>
      <c r="K80" s="100">
        <v>-26666.217000000001</v>
      </c>
      <c r="L80" s="100">
        <v>-54662.631000000001</v>
      </c>
      <c r="M80" s="100">
        <v>-89058.017000000007</v>
      </c>
      <c r="N80" s="127">
        <v>0</v>
      </c>
      <c r="O80" s="100">
        <v>-160057.18900000001</v>
      </c>
      <c r="P80" s="100">
        <v>-2.625</v>
      </c>
      <c r="Q80" s="100">
        <v>-2.625</v>
      </c>
      <c r="R80" s="100">
        <v>-2.625</v>
      </c>
      <c r="S80" s="127">
        <v>0</v>
      </c>
      <c r="T80" s="169">
        <v>-2.625</v>
      </c>
      <c r="U80" s="100">
        <v>-0.111</v>
      </c>
      <c r="V80" s="100">
        <v>-0.111</v>
      </c>
      <c r="W80" s="100">
        <v>-1467.3610000000001</v>
      </c>
      <c r="X80" s="127">
        <v>0</v>
      </c>
      <c r="Y80" s="169">
        <v>-1467.3610000000001</v>
      </c>
      <c r="Z80" s="100">
        <v>0</v>
      </c>
      <c r="AA80" s="163">
        <v>0</v>
      </c>
      <c r="AB80" s="163">
        <v>0</v>
      </c>
      <c r="AC80" s="163">
        <v>0</v>
      </c>
      <c r="AD80" s="100">
        <v>-789</v>
      </c>
      <c r="AE80" s="100">
        <v>-789</v>
      </c>
      <c r="AF80" s="127">
        <v>0</v>
      </c>
      <c r="AG80" s="206">
        <v>-889</v>
      </c>
      <c r="AH80" s="163">
        <v>0</v>
      </c>
      <c r="AI80" s="169">
        <v>-5789</v>
      </c>
      <c r="AJ80" s="169">
        <v>-6444</v>
      </c>
      <c r="AK80" s="203" t="s">
        <v>304</v>
      </c>
      <c r="AL80" s="206">
        <v>-6586</v>
      </c>
      <c r="AM80" s="206">
        <v>-1716</v>
      </c>
      <c r="AN80" s="206">
        <v>-1926</v>
      </c>
      <c r="AO80" s="206">
        <v>-1926</v>
      </c>
      <c r="AP80" s="235" t="s">
        <v>304</v>
      </c>
      <c r="AQ80" s="206">
        <v>-1926</v>
      </c>
      <c r="AR80" s="206">
        <v>-67</v>
      </c>
      <c r="AS80" s="206">
        <v>-67</v>
      </c>
      <c r="AT80" s="169">
        <v>-67</v>
      </c>
      <c r="AU80" s="216" t="s">
        <v>304</v>
      </c>
      <c r="AV80" s="206">
        <v>-15398</v>
      </c>
      <c r="AW80" s="169">
        <v>-17</v>
      </c>
      <c r="AX80" s="169">
        <v>-11050</v>
      </c>
      <c r="AY80" s="169">
        <v>-19617</v>
      </c>
      <c r="AZ80" s="216" t="s">
        <v>304</v>
      </c>
      <c r="BA80" s="209">
        <v>0</v>
      </c>
    </row>
    <row r="81" spans="2:53">
      <c r="B81" s="204" t="s">
        <v>437</v>
      </c>
      <c r="C81" s="151"/>
      <c r="D81" s="151"/>
      <c r="E81" s="162" t="s">
        <v>170</v>
      </c>
      <c r="F81" s="163"/>
      <c r="G81" s="173"/>
      <c r="H81" s="173"/>
      <c r="I81" s="126"/>
      <c r="J81" s="243">
        <v>0</v>
      </c>
      <c r="K81" s="243">
        <v>0</v>
      </c>
      <c r="L81" s="243">
        <v>0</v>
      </c>
      <c r="M81" s="243">
        <v>0</v>
      </c>
      <c r="N81" s="243">
        <v>0</v>
      </c>
      <c r="O81" s="243">
        <v>0</v>
      </c>
      <c r="P81" s="243">
        <v>0</v>
      </c>
      <c r="Q81" s="243">
        <v>0</v>
      </c>
      <c r="R81" s="243">
        <v>0</v>
      </c>
      <c r="S81" s="243">
        <v>0</v>
      </c>
      <c r="T81" s="243">
        <v>0</v>
      </c>
      <c r="U81" s="243">
        <v>0</v>
      </c>
      <c r="V81" s="243">
        <v>0</v>
      </c>
      <c r="W81" s="243">
        <v>0</v>
      </c>
      <c r="X81" s="243">
        <v>0</v>
      </c>
      <c r="Y81" s="243">
        <v>0</v>
      </c>
      <c r="Z81" s="243">
        <v>0</v>
      </c>
      <c r="AA81" s="243">
        <v>0</v>
      </c>
      <c r="AB81" s="243">
        <v>0</v>
      </c>
      <c r="AC81" s="243">
        <v>0</v>
      </c>
      <c r="AD81" s="243">
        <v>0</v>
      </c>
      <c r="AE81" s="243">
        <v>0</v>
      </c>
      <c r="AF81" s="243">
        <v>0</v>
      </c>
      <c r="AG81" s="243">
        <v>0</v>
      </c>
      <c r="AH81" s="243">
        <v>0</v>
      </c>
      <c r="AI81" s="243">
        <v>0</v>
      </c>
      <c r="AJ81" s="243">
        <v>0</v>
      </c>
      <c r="AK81" s="243">
        <v>0</v>
      </c>
      <c r="AL81" s="243">
        <v>0</v>
      </c>
      <c r="AM81" s="243">
        <v>0</v>
      </c>
      <c r="AN81" s="243">
        <v>0</v>
      </c>
      <c r="AO81" s="243">
        <v>0</v>
      </c>
      <c r="AP81" s="243">
        <v>0</v>
      </c>
      <c r="AQ81" s="212">
        <v>0</v>
      </c>
      <c r="AR81" s="212">
        <v>0</v>
      </c>
      <c r="AS81" s="212">
        <v>0</v>
      </c>
      <c r="AT81" s="212">
        <v>0</v>
      </c>
      <c r="AU81" s="212">
        <v>0</v>
      </c>
      <c r="AV81" s="212">
        <v>0</v>
      </c>
      <c r="AW81" s="243">
        <v>0</v>
      </c>
      <c r="AX81" s="243">
        <v>0</v>
      </c>
      <c r="AY81" s="243">
        <v>0</v>
      </c>
      <c r="AZ81" s="243">
        <v>0</v>
      </c>
      <c r="BA81" s="209">
        <v>-20117</v>
      </c>
    </row>
    <row r="82" spans="2:53">
      <c r="B82" s="151" t="s">
        <v>252</v>
      </c>
      <c r="C82" s="151"/>
      <c r="D82" s="151"/>
      <c r="E82" s="162" t="s">
        <v>170</v>
      </c>
      <c r="F82" s="163">
        <v>0</v>
      </c>
      <c r="G82" s="163">
        <v>0</v>
      </c>
      <c r="H82" s="163">
        <v>0</v>
      </c>
      <c r="I82" s="126">
        <v>0</v>
      </c>
      <c r="J82" s="100">
        <v>0</v>
      </c>
      <c r="K82" s="100">
        <v>0</v>
      </c>
      <c r="L82" s="100">
        <v>0</v>
      </c>
      <c r="M82" s="100">
        <v>0</v>
      </c>
      <c r="N82" s="127">
        <v>0</v>
      </c>
      <c r="O82" s="100">
        <v>0</v>
      </c>
      <c r="P82" s="100">
        <v>0</v>
      </c>
      <c r="Q82" s="100">
        <v>0</v>
      </c>
      <c r="R82" s="100">
        <v>0</v>
      </c>
      <c r="S82" s="127">
        <v>0</v>
      </c>
      <c r="T82" s="169">
        <v>-332.40100000000001</v>
      </c>
      <c r="U82" s="100">
        <v>12.443</v>
      </c>
      <c r="V82" s="100">
        <v>93.950999999999993</v>
      </c>
      <c r="W82" s="100">
        <v>172.053</v>
      </c>
      <c r="X82" s="127">
        <v>0</v>
      </c>
      <c r="Y82" s="169">
        <v>243.94200000000001</v>
      </c>
      <c r="Z82" s="100">
        <v>85.156999999999996</v>
      </c>
      <c r="AA82" s="173">
        <v>85.156999999999996</v>
      </c>
      <c r="AB82" s="173">
        <v>168.398</v>
      </c>
      <c r="AC82" s="173">
        <v>0</v>
      </c>
      <c r="AD82" s="100">
        <v>0</v>
      </c>
      <c r="AE82" s="100">
        <v>0</v>
      </c>
      <c r="AF82" s="127">
        <v>0</v>
      </c>
      <c r="AG82" s="206">
        <v>454</v>
      </c>
      <c r="AH82" s="169">
        <v>-820</v>
      </c>
      <c r="AI82" s="169">
        <v>-820</v>
      </c>
      <c r="AJ82" s="169">
        <v>-335</v>
      </c>
      <c r="AK82" s="203" t="s">
        <v>304</v>
      </c>
      <c r="AL82" s="206">
        <v>-292</v>
      </c>
      <c r="AM82" s="169">
        <v>-305</v>
      </c>
      <c r="AN82" s="212">
        <v>0</v>
      </c>
      <c r="AO82" s="212">
        <v>-195</v>
      </c>
      <c r="AP82" s="216" t="s">
        <v>304</v>
      </c>
      <c r="AQ82" s="212">
        <v>0</v>
      </c>
      <c r="AR82" s="212">
        <v>0</v>
      </c>
      <c r="AS82" s="212">
        <v>0</v>
      </c>
      <c r="AT82" s="212">
        <v>0</v>
      </c>
      <c r="AU82" s="216" t="s">
        <v>304</v>
      </c>
      <c r="AV82" s="212"/>
      <c r="AW82" s="243">
        <v>0</v>
      </c>
      <c r="AX82" s="243">
        <v>0</v>
      </c>
      <c r="AY82" s="243">
        <v>0</v>
      </c>
      <c r="AZ82" s="216" t="s">
        <v>304</v>
      </c>
      <c r="BA82" s="209">
        <v>0</v>
      </c>
    </row>
    <row r="83" spans="2:53">
      <c r="B83" s="151" t="s">
        <v>118</v>
      </c>
      <c r="C83" s="151"/>
      <c r="D83" s="151"/>
      <c r="E83" s="162" t="s">
        <v>170</v>
      </c>
      <c r="F83" s="163">
        <v>0</v>
      </c>
      <c r="G83" s="163">
        <v>0</v>
      </c>
      <c r="H83" s="163">
        <v>0</v>
      </c>
      <c r="I83" s="126">
        <v>0</v>
      </c>
      <c r="J83" s="100">
        <v>0</v>
      </c>
      <c r="K83" s="100">
        <v>0</v>
      </c>
      <c r="L83" s="100">
        <v>0</v>
      </c>
      <c r="M83" s="100">
        <v>0</v>
      </c>
      <c r="N83" s="127">
        <v>0</v>
      </c>
      <c r="O83" s="100">
        <v>0</v>
      </c>
      <c r="P83" s="100">
        <v>0</v>
      </c>
      <c r="Q83" s="100">
        <v>0</v>
      </c>
      <c r="R83" s="100">
        <v>0</v>
      </c>
      <c r="S83" s="127">
        <v>0</v>
      </c>
      <c r="T83" s="100">
        <v>0</v>
      </c>
      <c r="U83" s="100">
        <v>0</v>
      </c>
      <c r="V83" s="100">
        <v>0</v>
      </c>
      <c r="W83" s="100">
        <v>0</v>
      </c>
      <c r="X83" s="127">
        <v>0</v>
      </c>
      <c r="Y83" s="100">
        <v>0</v>
      </c>
      <c r="Z83" s="100">
        <v>0</v>
      </c>
      <c r="AA83" s="163">
        <v>0</v>
      </c>
      <c r="AB83" s="163">
        <v>0</v>
      </c>
      <c r="AC83" s="163">
        <v>0</v>
      </c>
      <c r="AD83" s="100">
        <v>0</v>
      </c>
      <c r="AE83" s="100">
        <v>0</v>
      </c>
      <c r="AF83" s="127">
        <v>0</v>
      </c>
      <c r="AG83" s="209">
        <v>0</v>
      </c>
      <c r="AH83" s="163">
        <v>0</v>
      </c>
      <c r="AI83" s="163">
        <v>0</v>
      </c>
      <c r="AJ83" s="163">
        <v>0</v>
      </c>
      <c r="AK83" s="203" t="s">
        <v>304</v>
      </c>
      <c r="AL83" s="212">
        <v>0</v>
      </c>
      <c r="AM83" s="212">
        <v>0</v>
      </c>
      <c r="AN83" s="212">
        <v>0</v>
      </c>
      <c r="AO83" s="212">
        <v>0</v>
      </c>
      <c r="AP83" s="216" t="s">
        <v>304</v>
      </c>
      <c r="AQ83" s="212">
        <v>0</v>
      </c>
      <c r="AR83" s="212">
        <v>0</v>
      </c>
      <c r="AS83" s="212">
        <v>0</v>
      </c>
      <c r="AT83" s="212">
        <v>0</v>
      </c>
      <c r="AU83" s="216" t="s">
        <v>304</v>
      </c>
      <c r="AV83" s="212"/>
      <c r="AW83" s="243">
        <v>0</v>
      </c>
      <c r="AX83" s="243">
        <v>0</v>
      </c>
      <c r="AY83" s="243">
        <v>0</v>
      </c>
      <c r="AZ83" s="216" t="s">
        <v>304</v>
      </c>
      <c r="BA83" s="209">
        <v>0</v>
      </c>
    </row>
    <row r="84" spans="2:53">
      <c r="B84" s="151" t="s">
        <v>253</v>
      </c>
      <c r="C84" s="151"/>
      <c r="D84" s="151"/>
      <c r="E84" s="162" t="s">
        <v>170</v>
      </c>
      <c r="F84" s="163">
        <v>0</v>
      </c>
      <c r="G84" s="163">
        <v>0</v>
      </c>
      <c r="H84" s="163">
        <v>0</v>
      </c>
      <c r="I84" s="126">
        <v>0</v>
      </c>
      <c r="J84" s="100">
        <v>0</v>
      </c>
      <c r="K84" s="100">
        <v>0</v>
      </c>
      <c r="L84" s="100">
        <v>0</v>
      </c>
      <c r="M84" s="100">
        <v>0</v>
      </c>
      <c r="N84" s="127">
        <v>0</v>
      </c>
      <c r="O84" s="100">
        <v>0</v>
      </c>
      <c r="P84" s="100">
        <v>0</v>
      </c>
      <c r="Q84" s="100">
        <v>0</v>
      </c>
      <c r="R84" s="100">
        <v>0</v>
      </c>
      <c r="S84" s="127">
        <v>0</v>
      </c>
      <c r="T84" s="163">
        <v>0</v>
      </c>
      <c r="U84" s="100">
        <v>0</v>
      </c>
      <c r="V84" s="100">
        <v>0</v>
      </c>
      <c r="W84" s="100">
        <v>0</v>
      </c>
      <c r="X84" s="127">
        <v>0</v>
      </c>
      <c r="Y84" s="169">
        <v>2000</v>
      </c>
      <c r="Z84" s="100">
        <v>0</v>
      </c>
      <c r="AA84" s="163">
        <v>0</v>
      </c>
      <c r="AB84" s="163">
        <v>0</v>
      </c>
      <c r="AC84" s="163">
        <v>0</v>
      </c>
      <c r="AD84" s="100">
        <v>0</v>
      </c>
      <c r="AE84" s="100">
        <v>0</v>
      </c>
      <c r="AF84" s="127">
        <v>0</v>
      </c>
      <c r="AG84" s="209">
        <v>0</v>
      </c>
      <c r="AH84" s="163">
        <v>0</v>
      </c>
      <c r="AI84" s="163">
        <v>0</v>
      </c>
      <c r="AJ84" s="163">
        <v>0</v>
      </c>
      <c r="AK84" s="203" t="s">
        <v>304</v>
      </c>
      <c r="AL84" s="208">
        <v>5966</v>
      </c>
      <c r="AM84" s="212">
        <v>0</v>
      </c>
      <c r="AN84" s="212">
        <v>0</v>
      </c>
      <c r="AO84" s="212">
        <v>5115</v>
      </c>
      <c r="AP84" s="216" t="s">
        <v>304</v>
      </c>
      <c r="AQ84" s="212">
        <v>17169</v>
      </c>
      <c r="AR84" s="212">
        <v>0</v>
      </c>
      <c r="AS84" s="212">
        <v>0</v>
      </c>
      <c r="AT84" s="212">
        <v>0</v>
      </c>
      <c r="AU84" s="216" t="s">
        <v>304</v>
      </c>
      <c r="AV84" s="212"/>
      <c r="AW84" s="243">
        <v>0</v>
      </c>
      <c r="AX84" s="243">
        <v>0</v>
      </c>
      <c r="AY84" s="243">
        <v>0</v>
      </c>
      <c r="AZ84" s="216" t="s">
        <v>304</v>
      </c>
      <c r="BA84" s="209">
        <v>0</v>
      </c>
    </row>
    <row r="85" spans="2:53">
      <c r="B85" s="151" t="s">
        <v>254</v>
      </c>
      <c r="C85" s="151"/>
      <c r="D85" s="151"/>
      <c r="E85" s="162" t="s">
        <v>170</v>
      </c>
      <c r="F85" s="173">
        <v>-17330.508999999998</v>
      </c>
      <c r="G85" s="173">
        <v>-15685.179</v>
      </c>
      <c r="H85" s="173">
        <v>-24852.326000000001</v>
      </c>
      <c r="I85" s="126">
        <v>0</v>
      </c>
      <c r="J85" s="100">
        <v>-58939.788999999997</v>
      </c>
      <c r="K85" s="100">
        <v>-37893.928999999996</v>
      </c>
      <c r="L85" s="100">
        <v>-62480.252999999997</v>
      </c>
      <c r="M85" s="100">
        <v>0</v>
      </c>
      <c r="N85" s="127">
        <v>0</v>
      </c>
      <c r="O85" s="100">
        <v>-222725.04</v>
      </c>
      <c r="P85" s="100">
        <v>-4898.2079999999996</v>
      </c>
      <c r="Q85" s="100">
        <v>-24733.949000000001</v>
      </c>
      <c r="R85" s="100">
        <v>-164377.69699999999</v>
      </c>
      <c r="S85" s="127">
        <v>0</v>
      </c>
      <c r="T85" s="169">
        <v>-184707.89</v>
      </c>
      <c r="U85" s="100">
        <v>-5905.9110000000001</v>
      </c>
      <c r="V85" s="100">
        <v>-35451.457000000002</v>
      </c>
      <c r="W85" s="100">
        <v>-50829.294000000002</v>
      </c>
      <c r="X85" s="127">
        <v>0</v>
      </c>
      <c r="Y85" s="169">
        <v>-64716.059000000001</v>
      </c>
      <c r="Z85" s="100">
        <v>-14482.32</v>
      </c>
      <c r="AA85" s="169">
        <v>-14482.32</v>
      </c>
      <c r="AB85" s="169">
        <v>-28024.429</v>
      </c>
      <c r="AC85" s="169">
        <v>-28024</v>
      </c>
      <c r="AD85" s="100">
        <v>-43501</v>
      </c>
      <c r="AE85" s="169">
        <v>-43501</v>
      </c>
      <c r="AF85" s="127">
        <v>0</v>
      </c>
      <c r="AG85" s="206">
        <v>-56516</v>
      </c>
      <c r="AH85" s="169">
        <v>-14441</v>
      </c>
      <c r="AI85" s="169">
        <v>-27036</v>
      </c>
      <c r="AJ85" s="169">
        <v>-34590</v>
      </c>
      <c r="AK85" s="200" t="s">
        <v>304</v>
      </c>
      <c r="AL85" s="206">
        <v>-57485</v>
      </c>
      <c r="AM85" s="169">
        <v>-6639</v>
      </c>
      <c r="AN85" s="169">
        <v>-24268</v>
      </c>
      <c r="AO85" s="169">
        <v>-30962</v>
      </c>
      <c r="AP85" s="234" t="s">
        <v>304</v>
      </c>
      <c r="AQ85" s="169">
        <v>-73274</v>
      </c>
      <c r="AR85" s="169">
        <v>-470</v>
      </c>
      <c r="AS85" s="169">
        <v>-33156</v>
      </c>
      <c r="AT85" s="169">
        <v>-39402</v>
      </c>
      <c r="AU85" s="216" t="s">
        <v>304</v>
      </c>
      <c r="AV85" s="169">
        <v>-42018</v>
      </c>
      <c r="AW85" s="169">
        <v>-1140</v>
      </c>
      <c r="AX85" s="169">
        <v>-1999</v>
      </c>
      <c r="AY85" s="169">
        <v>-29950</v>
      </c>
      <c r="AZ85" s="216" t="s">
        <v>304</v>
      </c>
      <c r="BA85" s="209">
        <v>-44672</v>
      </c>
    </row>
    <row r="86" spans="2:53">
      <c r="B86" s="151" t="s">
        <v>319</v>
      </c>
      <c r="C86" s="151"/>
      <c r="D86" s="151"/>
      <c r="E86" s="162" t="s">
        <v>170</v>
      </c>
      <c r="F86" s="100">
        <v>0</v>
      </c>
      <c r="G86" s="100">
        <v>0</v>
      </c>
      <c r="H86" s="100">
        <v>0</v>
      </c>
      <c r="I86" s="100">
        <v>0</v>
      </c>
      <c r="J86" s="100">
        <v>0</v>
      </c>
      <c r="K86" s="100">
        <v>0</v>
      </c>
      <c r="L86" s="100">
        <v>0</v>
      </c>
      <c r="M86" s="100">
        <v>0</v>
      </c>
      <c r="N86" s="100">
        <v>0</v>
      </c>
      <c r="O86" s="100">
        <v>0</v>
      </c>
      <c r="P86" s="100">
        <v>0</v>
      </c>
      <c r="Q86" s="100">
        <v>0</v>
      </c>
      <c r="R86" s="100">
        <v>0</v>
      </c>
      <c r="S86" s="100">
        <v>0</v>
      </c>
      <c r="T86" s="100">
        <v>0</v>
      </c>
      <c r="U86" s="100">
        <v>0</v>
      </c>
      <c r="V86" s="100">
        <v>0</v>
      </c>
      <c r="W86" s="100">
        <v>0</v>
      </c>
      <c r="X86" s="100">
        <v>0</v>
      </c>
      <c r="Y86" s="100">
        <v>0</v>
      </c>
      <c r="Z86" s="100">
        <v>0</v>
      </c>
      <c r="AA86" s="100">
        <v>0</v>
      </c>
      <c r="AB86" s="100">
        <v>0</v>
      </c>
      <c r="AC86" s="100">
        <v>0</v>
      </c>
      <c r="AD86" s="100">
        <v>0</v>
      </c>
      <c r="AE86" s="100">
        <v>0</v>
      </c>
      <c r="AF86" s="100">
        <v>0</v>
      </c>
      <c r="AG86" s="100">
        <v>0</v>
      </c>
      <c r="AH86" s="100">
        <v>0</v>
      </c>
      <c r="AI86" s="100">
        <v>0</v>
      </c>
      <c r="AJ86" s="100">
        <v>0</v>
      </c>
      <c r="AK86" s="100">
        <v>0</v>
      </c>
      <c r="AL86" s="100">
        <v>0</v>
      </c>
      <c r="AM86" s="100">
        <v>0</v>
      </c>
      <c r="AN86" s="169">
        <v>-32799</v>
      </c>
      <c r="AO86" s="169">
        <v>-32799</v>
      </c>
      <c r="AP86" s="216">
        <v>0</v>
      </c>
      <c r="AQ86" s="212">
        <v>0</v>
      </c>
      <c r="AR86" s="212">
        <v>0</v>
      </c>
      <c r="AS86" s="212">
        <v>0</v>
      </c>
      <c r="AT86" s="212">
        <v>0</v>
      </c>
      <c r="AU86" s="216" t="s">
        <v>304</v>
      </c>
      <c r="AV86" s="212"/>
      <c r="AW86" s="243">
        <v>0</v>
      </c>
      <c r="AX86" s="243">
        <v>0</v>
      </c>
      <c r="AY86" s="243">
        <v>0</v>
      </c>
      <c r="AZ86" s="216" t="s">
        <v>304</v>
      </c>
      <c r="BA86" s="209">
        <v>0</v>
      </c>
    </row>
    <row r="87" spans="2:53">
      <c r="B87" s="151" t="s">
        <v>255</v>
      </c>
      <c r="C87" s="151"/>
      <c r="D87" s="151"/>
      <c r="E87" s="162" t="s">
        <v>170</v>
      </c>
      <c r="F87" s="163">
        <v>0</v>
      </c>
      <c r="G87" s="163">
        <v>0</v>
      </c>
      <c r="H87" s="163">
        <v>0</v>
      </c>
      <c r="I87" s="126">
        <v>0</v>
      </c>
      <c r="J87" s="100">
        <v>0</v>
      </c>
      <c r="K87" s="100">
        <v>0</v>
      </c>
      <c r="L87" s="100">
        <v>0</v>
      </c>
      <c r="M87" s="100">
        <v>-101082.947</v>
      </c>
      <c r="N87" s="127">
        <v>0</v>
      </c>
      <c r="O87" s="100">
        <v>125002.452</v>
      </c>
      <c r="P87" s="100">
        <v>0</v>
      </c>
      <c r="Q87" s="100">
        <v>440.84199999999998</v>
      </c>
      <c r="R87" s="100">
        <v>336.92500000000001</v>
      </c>
      <c r="S87" s="127">
        <v>0</v>
      </c>
      <c r="T87" s="169">
        <v>455</v>
      </c>
      <c r="U87" s="100">
        <v>0.126</v>
      </c>
      <c r="V87" s="100">
        <v>14159.22</v>
      </c>
      <c r="W87" s="100">
        <v>30409.11</v>
      </c>
      <c r="X87" s="127">
        <v>0</v>
      </c>
      <c r="Y87" s="169">
        <v>40983.976000000002</v>
      </c>
      <c r="Z87" s="100">
        <v>0.125</v>
      </c>
      <c r="AA87" s="163">
        <v>0</v>
      </c>
      <c r="AB87" s="163">
        <v>10934</v>
      </c>
      <c r="AC87" s="163">
        <v>10934</v>
      </c>
      <c r="AD87" s="100">
        <v>16447</v>
      </c>
      <c r="AE87" s="163">
        <v>16447</v>
      </c>
      <c r="AF87" s="127">
        <v>0</v>
      </c>
      <c r="AG87" s="206">
        <v>47656</v>
      </c>
      <c r="AH87" s="163">
        <v>0</v>
      </c>
      <c r="AI87" s="169">
        <v>12314</v>
      </c>
      <c r="AJ87" s="169">
        <v>12314</v>
      </c>
      <c r="AK87" s="200" t="s">
        <v>304</v>
      </c>
      <c r="AL87" s="206">
        <v>72721</v>
      </c>
      <c r="AM87" s="212">
        <v>0</v>
      </c>
      <c r="AN87" s="212">
        <v>12282</v>
      </c>
      <c r="AO87" s="212">
        <v>12282</v>
      </c>
      <c r="AP87" s="216" t="s">
        <v>304</v>
      </c>
      <c r="AQ87" s="212">
        <v>24438</v>
      </c>
      <c r="AR87" s="212">
        <v>0</v>
      </c>
      <c r="AS87" s="212">
        <v>12958</v>
      </c>
      <c r="AT87" s="169">
        <v>12958</v>
      </c>
      <c r="AU87" s="216" t="s">
        <v>304</v>
      </c>
      <c r="AV87" s="212">
        <v>38190</v>
      </c>
      <c r="AW87" s="243">
        <v>0</v>
      </c>
      <c r="AX87" s="169">
        <v>13600</v>
      </c>
      <c r="AY87" s="169">
        <v>13600</v>
      </c>
      <c r="AZ87" s="216" t="s">
        <v>304</v>
      </c>
      <c r="BA87" s="209">
        <v>35963</v>
      </c>
    </row>
    <row r="88" spans="2:53">
      <c r="B88" s="151" t="s">
        <v>298</v>
      </c>
      <c r="C88" s="151"/>
      <c r="D88" s="151"/>
      <c r="E88" s="162" t="s">
        <v>170</v>
      </c>
      <c r="F88" s="100">
        <v>0</v>
      </c>
      <c r="G88" s="100">
        <v>0</v>
      </c>
      <c r="H88" s="100">
        <v>0</v>
      </c>
      <c r="I88" s="100">
        <v>0</v>
      </c>
      <c r="J88" s="100">
        <v>0</v>
      </c>
      <c r="K88" s="100">
        <v>0</v>
      </c>
      <c r="L88" s="100">
        <v>0</v>
      </c>
      <c r="M88" s="100">
        <v>0</v>
      </c>
      <c r="N88" s="100">
        <v>0</v>
      </c>
      <c r="O88" s="100">
        <v>0</v>
      </c>
      <c r="P88" s="100">
        <v>0</v>
      </c>
      <c r="Q88" s="100">
        <v>0</v>
      </c>
      <c r="R88" s="100">
        <v>0</v>
      </c>
      <c r="S88" s="100">
        <v>0</v>
      </c>
      <c r="T88" s="100">
        <v>0</v>
      </c>
      <c r="U88" s="100">
        <v>0</v>
      </c>
      <c r="V88" s="100">
        <v>0</v>
      </c>
      <c r="W88" s="100">
        <v>0</v>
      </c>
      <c r="X88" s="100">
        <v>0</v>
      </c>
      <c r="Y88" s="100">
        <v>0</v>
      </c>
      <c r="Z88" s="100">
        <v>0</v>
      </c>
      <c r="AA88" s="100">
        <v>0</v>
      </c>
      <c r="AB88" s="100">
        <v>0</v>
      </c>
      <c r="AC88" s="100">
        <v>0</v>
      </c>
      <c r="AD88" s="100">
        <v>0</v>
      </c>
      <c r="AE88" s="100">
        <v>0</v>
      </c>
      <c r="AF88" s="100">
        <v>0</v>
      </c>
      <c r="AG88" s="209">
        <v>0</v>
      </c>
      <c r="AH88" s="163"/>
      <c r="AI88" s="169"/>
      <c r="AJ88" s="169">
        <v>1404</v>
      </c>
      <c r="AK88" s="200" t="s">
        <v>304</v>
      </c>
      <c r="AL88" s="208">
        <v>1404</v>
      </c>
      <c r="AM88" s="163">
        <v>9</v>
      </c>
      <c r="AN88" s="212">
        <v>0</v>
      </c>
      <c r="AO88" s="212"/>
      <c r="AP88" s="197" t="s">
        <v>304</v>
      </c>
      <c r="AQ88" s="187">
        <v>10528</v>
      </c>
      <c r="AR88" s="212">
        <v>0</v>
      </c>
      <c r="AS88" s="212">
        <v>0</v>
      </c>
      <c r="AT88" s="212">
        <v>0</v>
      </c>
      <c r="AU88" s="216" t="s">
        <v>304</v>
      </c>
      <c r="AV88" s="212"/>
      <c r="AW88" s="243">
        <v>0</v>
      </c>
      <c r="AX88" s="243">
        <v>0</v>
      </c>
      <c r="AY88" s="243">
        <v>0</v>
      </c>
      <c r="AZ88" s="216" t="s">
        <v>304</v>
      </c>
      <c r="BA88" s="209">
        <v>0</v>
      </c>
    </row>
    <row r="89" spans="2:53">
      <c r="B89" s="151" t="s">
        <v>256</v>
      </c>
      <c r="C89" s="151"/>
      <c r="D89" s="151"/>
      <c r="E89" s="162" t="s">
        <v>170</v>
      </c>
      <c r="F89" s="163">
        <v>0</v>
      </c>
      <c r="G89" s="163">
        <v>0</v>
      </c>
      <c r="H89" s="163">
        <v>0</v>
      </c>
      <c r="I89" s="126">
        <v>0</v>
      </c>
      <c r="J89" s="100">
        <v>0</v>
      </c>
      <c r="K89" s="100">
        <v>0</v>
      </c>
      <c r="L89" s="100">
        <v>0</v>
      </c>
      <c r="M89" s="100">
        <v>1672.268</v>
      </c>
      <c r="N89" s="127">
        <v>0</v>
      </c>
      <c r="O89" s="100">
        <v>1672.268</v>
      </c>
      <c r="P89" s="100">
        <v>0</v>
      </c>
      <c r="Q89" s="100">
        <v>489.96</v>
      </c>
      <c r="R89" s="100">
        <v>1714.856</v>
      </c>
      <c r="S89" s="127">
        <v>0</v>
      </c>
      <c r="T89" s="169">
        <v>1714.856</v>
      </c>
      <c r="U89" s="100">
        <v>0</v>
      </c>
      <c r="V89" s="100">
        <v>0</v>
      </c>
      <c r="W89" s="100">
        <v>0</v>
      </c>
      <c r="X89" s="127">
        <v>0</v>
      </c>
      <c r="Y89" s="169">
        <v>93072.267999999996</v>
      </c>
      <c r="Z89" s="100">
        <v>0</v>
      </c>
      <c r="AA89" s="163">
        <v>0</v>
      </c>
      <c r="AB89" s="163">
        <v>0</v>
      </c>
      <c r="AC89" s="163">
        <v>0</v>
      </c>
      <c r="AD89" s="100">
        <v>0</v>
      </c>
      <c r="AE89" s="127">
        <v>0</v>
      </c>
      <c r="AF89" s="127">
        <v>0</v>
      </c>
      <c r="AG89" s="209">
        <v>0</v>
      </c>
      <c r="AH89" s="163">
        <v>0</v>
      </c>
      <c r="AI89" s="163">
        <v>0</v>
      </c>
      <c r="AJ89" s="163">
        <v>0</v>
      </c>
      <c r="AK89" s="203" t="s">
        <v>304</v>
      </c>
      <c r="AL89" s="212">
        <v>0</v>
      </c>
      <c r="AM89" s="212">
        <v>0</v>
      </c>
      <c r="AN89" s="212">
        <v>0</v>
      </c>
      <c r="AO89" s="212">
        <v>0</v>
      </c>
      <c r="AP89" s="216" t="s">
        <v>304</v>
      </c>
      <c r="AQ89" s="212">
        <v>0</v>
      </c>
      <c r="AR89" s="212">
        <v>0</v>
      </c>
      <c r="AS89" s="212">
        <v>0</v>
      </c>
      <c r="AT89" s="212">
        <v>0</v>
      </c>
      <c r="AU89" s="216" t="s">
        <v>304</v>
      </c>
      <c r="AV89" s="212"/>
      <c r="AW89" s="243">
        <v>0</v>
      </c>
      <c r="AX89" s="243">
        <v>0</v>
      </c>
      <c r="AY89" s="243">
        <v>0</v>
      </c>
      <c r="AZ89" s="216" t="s">
        <v>304</v>
      </c>
      <c r="BA89" s="209">
        <v>0</v>
      </c>
    </row>
    <row r="90" spans="2:53">
      <c r="B90" s="151" t="s">
        <v>257</v>
      </c>
      <c r="C90" s="151"/>
      <c r="D90" s="151"/>
      <c r="E90" s="162" t="s">
        <v>170</v>
      </c>
      <c r="F90" s="163">
        <v>0</v>
      </c>
      <c r="G90" s="163">
        <v>0</v>
      </c>
      <c r="H90" s="163">
        <v>0</v>
      </c>
      <c r="I90" s="126">
        <v>0</v>
      </c>
      <c r="J90" s="100">
        <v>0</v>
      </c>
      <c r="K90" s="100">
        <v>0</v>
      </c>
      <c r="L90" s="100">
        <v>0</v>
      </c>
      <c r="M90" s="100">
        <v>0</v>
      </c>
      <c r="N90" s="127">
        <v>0</v>
      </c>
      <c r="O90" s="100">
        <v>6889.4309999999996</v>
      </c>
      <c r="P90" s="100">
        <v>51.569000000000003</v>
      </c>
      <c r="Q90" s="100">
        <v>0</v>
      </c>
      <c r="R90" s="100">
        <v>117.358</v>
      </c>
      <c r="S90" s="127">
        <v>0</v>
      </c>
      <c r="T90" s="100">
        <v>0</v>
      </c>
      <c r="U90" s="100">
        <v>0</v>
      </c>
      <c r="V90" s="100">
        <v>0</v>
      </c>
      <c r="W90" s="100">
        <v>24113.396000000001</v>
      </c>
      <c r="X90" s="127">
        <v>0</v>
      </c>
      <c r="Y90" s="169">
        <v>29174.223000000002</v>
      </c>
      <c r="Z90" s="100">
        <v>0</v>
      </c>
      <c r="AA90" s="163">
        <v>0</v>
      </c>
      <c r="AB90" s="163">
        <v>0</v>
      </c>
      <c r="AC90" s="163">
        <v>168</v>
      </c>
      <c r="AD90" s="100">
        <v>318</v>
      </c>
      <c r="AE90" s="163">
        <v>318</v>
      </c>
      <c r="AF90" s="127">
        <v>0</v>
      </c>
      <c r="AG90" s="206">
        <v>5403</v>
      </c>
      <c r="AH90" s="169">
        <v>4844</v>
      </c>
      <c r="AI90" s="169">
        <v>4844</v>
      </c>
      <c r="AJ90" s="169">
        <v>11684</v>
      </c>
      <c r="AK90" s="200" t="s">
        <v>304</v>
      </c>
      <c r="AL90" s="206">
        <v>11512</v>
      </c>
      <c r="AM90" s="212">
        <v>0</v>
      </c>
      <c r="AN90" s="212">
        <v>0</v>
      </c>
      <c r="AO90" s="212">
        <v>0</v>
      </c>
      <c r="AP90" s="216" t="s">
        <v>304</v>
      </c>
      <c r="AQ90" s="212">
        <v>0</v>
      </c>
      <c r="AR90" s="212">
        <v>0</v>
      </c>
      <c r="AS90" s="212">
        <v>0</v>
      </c>
      <c r="AT90" s="212">
        <v>0</v>
      </c>
      <c r="AU90" s="216" t="s">
        <v>304</v>
      </c>
      <c r="AV90" s="212"/>
      <c r="AW90" s="243">
        <v>0</v>
      </c>
      <c r="AX90" s="243">
        <v>0</v>
      </c>
      <c r="AY90" s="243">
        <v>0</v>
      </c>
      <c r="AZ90" s="216" t="s">
        <v>304</v>
      </c>
      <c r="BA90" s="209">
        <v>0</v>
      </c>
    </row>
    <row r="91" spans="2:53">
      <c r="B91" s="151" t="s">
        <v>161</v>
      </c>
      <c r="C91" s="151"/>
      <c r="D91" s="151"/>
      <c r="E91" s="162" t="s">
        <v>170</v>
      </c>
      <c r="F91" s="163">
        <v>0</v>
      </c>
      <c r="G91" s="163">
        <v>0</v>
      </c>
      <c r="H91" s="163">
        <v>0</v>
      </c>
      <c r="I91" s="126">
        <v>0</v>
      </c>
      <c r="J91" s="100">
        <v>0</v>
      </c>
      <c r="K91" s="100">
        <v>0</v>
      </c>
      <c r="L91" s="100">
        <v>0</v>
      </c>
      <c r="M91" s="100">
        <v>0</v>
      </c>
      <c r="N91" s="127">
        <v>0</v>
      </c>
      <c r="O91" s="100">
        <v>0</v>
      </c>
      <c r="P91" s="100">
        <v>0</v>
      </c>
      <c r="Q91" s="100">
        <v>0</v>
      </c>
      <c r="R91" s="100">
        <v>0</v>
      </c>
      <c r="S91" s="127">
        <v>0</v>
      </c>
      <c r="T91" s="100">
        <v>0</v>
      </c>
      <c r="U91" s="100">
        <v>0</v>
      </c>
      <c r="V91" s="100">
        <v>2000</v>
      </c>
      <c r="W91" s="100">
        <v>2000</v>
      </c>
      <c r="X91" s="127">
        <v>0</v>
      </c>
      <c r="Y91" s="100">
        <v>0</v>
      </c>
      <c r="Z91" s="100">
        <v>0</v>
      </c>
      <c r="AA91" s="163">
        <v>0</v>
      </c>
      <c r="AB91" s="163">
        <v>0</v>
      </c>
      <c r="AC91" s="163">
        <v>0</v>
      </c>
      <c r="AD91" s="100">
        <v>0</v>
      </c>
      <c r="AE91" s="127">
        <v>0</v>
      </c>
      <c r="AF91" s="127">
        <v>0</v>
      </c>
      <c r="AG91" s="209">
        <v>0</v>
      </c>
      <c r="AH91" s="163">
        <v>0</v>
      </c>
      <c r="AI91" s="163">
        <v>0</v>
      </c>
      <c r="AJ91" s="163">
        <v>0</v>
      </c>
      <c r="AK91" s="203" t="s">
        <v>304</v>
      </c>
      <c r="AL91" s="212">
        <v>0</v>
      </c>
      <c r="AM91" s="212">
        <v>0</v>
      </c>
      <c r="AN91" s="212">
        <v>0</v>
      </c>
      <c r="AO91" s="212">
        <v>0</v>
      </c>
      <c r="AP91" s="216" t="s">
        <v>304</v>
      </c>
      <c r="AQ91" s="212">
        <v>0</v>
      </c>
      <c r="AR91" s="212">
        <v>0</v>
      </c>
      <c r="AS91" s="212">
        <v>0</v>
      </c>
      <c r="AT91" s="212">
        <v>0</v>
      </c>
      <c r="AU91" s="216" t="s">
        <v>304</v>
      </c>
      <c r="AV91" s="212"/>
      <c r="AW91" s="243">
        <v>0</v>
      </c>
      <c r="AX91" s="243">
        <v>0</v>
      </c>
      <c r="AY91" s="243">
        <v>0</v>
      </c>
      <c r="AZ91" s="216" t="s">
        <v>304</v>
      </c>
      <c r="BA91" s="209">
        <v>0</v>
      </c>
    </row>
    <row r="92" spans="2:53">
      <c r="B92" s="151" t="s">
        <v>330</v>
      </c>
      <c r="C92" s="151"/>
      <c r="D92" s="151"/>
      <c r="E92" s="162" t="s">
        <v>170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v>0</v>
      </c>
      <c r="R92" s="100">
        <v>0</v>
      </c>
      <c r="S92" s="100">
        <v>0</v>
      </c>
      <c r="T92" s="100">
        <v>0</v>
      </c>
      <c r="U92" s="100">
        <v>0</v>
      </c>
      <c r="V92" s="100">
        <v>0</v>
      </c>
      <c r="W92" s="100">
        <v>0</v>
      </c>
      <c r="X92" s="100">
        <v>0</v>
      </c>
      <c r="Y92" s="100">
        <v>0</v>
      </c>
      <c r="Z92" s="100">
        <v>0</v>
      </c>
      <c r="AA92" s="100">
        <v>0</v>
      </c>
      <c r="AB92" s="100">
        <v>0</v>
      </c>
      <c r="AC92" s="100">
        <v>0</v>
      </c>
      <c r="AD92" s="100">
        <v>0</v>
      </c>
      <c r="AE92" s="100">
        <v>0</v>
      </c>
      <c r="AF92" s="100">
        <v>0</v>
      </c>
      <c r="AG92" s="100">
        <v>0</v>
      </c>
      <c r="AH92" s="100">
        <v>0</v>
      </c>
      <c r="AI92" s="100">
        <v>0</v>
      </c>
      <c r="AJ92" s="100">
        <v>0</v>
      </c>
      <c r="AK92" s="100">
        <v>0</v>
      </c>
      <c r="AL92" s="100">
        <v>0</v>
      </c>
      <c r="AM92" s="100">
        <v>0</v>
      </c>
      <c r="AN92" s="100">
        <v>0</v>
      </c>
      <c r="AO92" s="100">
        <v>0</v>
      </c>
      <c r="AP92" s="100">
        <v>0</v>
      </c>
      <c r="AQ92" s="187">
        <v>-14741</v>
      </c>
      <c r="AR92" s="212">
        <v>0</v>
      </c>
      <c r="AS92" s="212">
        <v>0</v>
      </c>
      <c r="AT92" s="212">
        <v>0</v>
      </c>
      <c r="AU92" s="216" t="s">
        <v>304</v>
      </c>
      <c r="AV92" s="212"/>
      <c r="AW92" s="243">
        <v>0</v>
      </c>
      <c r="AX92" s="243">
        <v>0</v>
      </c>
      <c r="AY92" s="243">
        <v>0</v>
      </c>
      <c r="AZ92" s="216" t="s">
        <v>304</v>
      </c>
      <c r="BA92" s="209">
        <v>-7063</v>
      </c>
    </row>
    <row r="93" spans="2:53">
      <c r="B93" s="151" t="s">
        <v>345</v>
      </c>
      <c r="C93" s="151"/>
      <c r="D93" s="151"/>
      <c r="E93" s="162" t="s">
        <v>170</v>
      </c>
      <c r="F93" s="100">
        <v>0</v>
      </c>
      <c r="G93" s="100">
        <v>0</v>
      </c>
      <c r="H93" s="100">
        <v>0</v>
      </c>
      <c r="I93" s="100">
        <v>0</v>
      </c>
      <c r="J93" s="100">
        <v>0</v>
      </c>
      <c r="K93" s="100">
        <v>0</v>
      </c>
      <c r="L93" s="100">
        <v>0</v>
      </c>
      <c r="M93" s="100">
        <v>0</v>
      </c>
      <c r="N93" s="100">
        <v>0</v>
      </c>
      <c r="O93" s="100">
        <v>0</v>
      </c>
      <c r="P93" s="100">
        <v>0</v>
      </c>
      <c r="Q93" s="100">
        <v>0</v>
      </c>
      <c r="R93" s="100">
        <v>0</v>
      </c>
      <c r="S93" s="100">
        <v>0</v>
      </c>
      <c r="T93" s="100">
        <v>0</v>
      </c>
      <c r="U93" s="100">
        <v>0</v>
      </c>
      <c r="V93" s="100">
        <v>0</v>
      </c>
      <c r="W93" s="100">
        <v>0</v>
      </c>
      <c r="X93" s="100">
        <v>0</v>
      </c>
      <c r="Y93" s="100">
        <v>0</v>
      </c>
      <c r="Z93" s="100">
        <v>0</v>
      </c>
      <c r="AA93" s="100">
        <v>0</v>
      </c>
      <c r="AB93" s="100">
        <v>0</v>
      </c>
      <c r="AC93" s="100">
        <v>0</v>
      </c>
      <c r="AD93" s="100">
        <v>0</v>
      </c>
      <c r="AE93" s="100">
        <v>0</v>
      </c>
      <c r="AF93" s="100">
        <v>0</v>
      </c>
      <c r="AG93" s="100">
        <v>0</v>
      </c>
      <c r="AH93" s="100">
        <v>0</v>
      </c>
      <c r="AI93" s="100">
        <v>0</v>
      </c>
      <c r="AJ93" s="100">
        <v>0</v>
      </c>
      <c r="AK93" s="100">
        <v>0</v>
      </c>
      <c r="AL93" s="100">
        <v>0</v>
      </c>
      <c r="AM93" s="100">
        <v>0</v>
      </c>
      <c r="AN93" s="100">
        <v>0</v>
      </c>
      <c r="AO93" s="100">
        <v>0</v>
      </c>
      <c r="AP93" s="100">
        <v>0</v>
      </c>
      <c r="AQ93" s="100">
        <v>0</v>
      </c>
      <c r="AR93" s="100">
        <v>0</v>
      </c>
      <c r="AS93" s="100">
        <v>0</v>
      </c>
      <c r="AT93" s="100">
        <v>0</v>
      </c>
      <c r="AU93" s="100">
        <v>0</v>
      </c>
      <c r="AV93" s="187">
        <v>118</v>
      </c>
      <c r="AW93" s="243">
        <v>0</v>
      </c>
      <c r="AX93" s="243">
        <v>0</v>
      </c>
      <c r="AY93" s="243">
        <v>0</v>
      </c>
      <c r="AZ93" s="100">
        <v>0</v>
      </c>
      <c r="BA93" s="209">
        <v>289</v>
      </c>
    </row>
    <row r="94" spans="2:53">
      <c r="B94" s="151" t="s">
        <v>339</v>
      </c>
      <c r="C94" s="151"/>
      <c r="D94" s="151"/>
      <c r="E94" s="162" t="s">
        <v>170</v>
      </c>
      <c r="F94" s="100">
        <v>0</v>
      </c>
      <c r="G94" s="100">
        <v>0</v>
      </c>
      <c r="H94" s="100">
        <v>0</v>
      </c>
      <c r="I94" s="100">
        <v>0</v>
      </c>
      <c r="J94" s="100">
        <v>0</v>
      </c>
      <c r="K94" s="100">
        <v>0</v>
      </c>
      <c r="L94" s="100">
        <v>0</v>
      </c>
      <c r="M94" s="100">
        <v>0</v>
      </c>
      <c r="N94" s="100">
        <v>0</v>
      </c>
      <c r="O94" s="100">
        <v>0</v>
      </c>
      <c r="P94" s="100">
        <v>0</v>
      </c>
      <c r="Q94" s="100">
        <v>0</v>
      </c>
      <c r="R94" s="100">
        <v>0</v>
      </c>
      <c r="S94" s="100">
        <v>0</v>
      </c>
      <c r="T94" s="100">
        <v>0</v>
      </c>
      <c r="U94" s="100">
        <v>0</v>
      </c>
      <c r="V94" s="100">
        <v>0</v>
      </c>
      <c r="W94" s="100">
        <v>0</v>
      </c>
      <c r="X94" s="100">
        <v>0</v>
      </c>
      <c r="Y94" s="100">
        <v>0</v>
      </c>
      <c r="Z94" s="100">
        <v>0</v>
      </c>
      <c r="AA94" s="100">
        <v>0</v>
      </c>
      <c r="AB94" s="100">
        <v>0</v>
      </c>
      <c r="AC94" s="100">
        <v>0</v>
      </c>
      <c r="AD94" s="100">
        <v>0</v>
      </c>
      <c r="AE94" s="100">
        <v>0</v>
      </c>
      <c r="AF94" s="100">
        <v>0</v>
      </c>
      <c r="AG94" s="100">
        <v>0</v>
      </c>
      <c r="AH94" s="100">
        <v>0</v>
      </c>
      <c r="AI94" s="100">
        <v>0</v>
      </c>
      <c r="AJ94" s="100">
        <v>0</v>
      </c>
      <c r="AK94" s="100">
        <v>0</v>
      </c>
      <c r="AL94" s="100">
        <v>0</v>
      </c>
      <c r="AM94" s="100">
        <v>0</v>
      </c>
      <c r="AN94" s="100">
        <v>0</v>
      </c>
      <c r="AO94" s="100">
        <v>0</v>
      </c>
      <c r="AP94" s="100">
        <v>0</v>
      </c>
      <c r="AQ94" s="212">
        <v>0</v>
      </c>
      <c r="AR94" s="212">
        <v>0</v>
      </c>
      <c r="AS94" s="212">
        <v>0</v>
      </c>
      <c r="AT94" s="169">
        <v>-1022663</v>
      </c>
      <c r="AU94" s="216" t="s">
        <v>304</v>
      </c>
      <c r="AV94" s="212">
        <v>-1198317</v>
      </c>
      <c r="AW94" s="243">
        <v>0</v>
      </c>
      <c r="AX94" s="169">
        <v>-163770</v>
      </c>
      <c r="AY94" s="169">
        <v>-163770</v>
      </c>
      <c r="AZ94" s="216" t="s">
        <v>304</v>
      </c>
      <c r="BA94" s="209">
        <v>-320158</v>
      </c>
    </row>
    <row r="95" spans="2:53">
      <c r="B95" s="151" t="s">
        <v>338</v>
      </c>
      <c r="C95" s="151"/>
      <c r="D95" s="151"/>
      <c r="E95" s="162" t="s">
        <v>170</v>
      </c>
      <c r="F95" s="100">
        <v>0</v>
      </c>
      <c r="G95" s="100">
        <v>0</v>
      </c>
      <c r="H95" s="100">
        <v>0</v>
      </c>
      <c r="I95" s="100">
        <v>0</v>
      </c>
      <c r="J95" s="100">
        <v>0</v>
      </c>
      <c r="K95" s="100">
        <v>0</v>
      </c>
      <c r="L95" s="100">
        <v>0</v>
      </c>
      <c r="M95" s="100">
        <v>0</v>
      </c>
      <c r="N95" s="100">
        <v>0</v>
      </c>
      <c r="O95" s="100">
        <v>0</v>
      </c>
      <c r="P95" s="100">
        <v>0</v>
      </c>
      <c r="Q95" s="100">
        <v>0</v>
      </c>
      <c r="R95" s="100">
        <v>0</v>
      </c>
      <c r="S95" s="100">
        <v>0</v>
      </c>
      <c r="T95" s="100">
        <v>0</v>
      </c>
      <c r="U95" s="100">
        <v>0</v>
      </c>
      <c r="V95" s="100">
        <v>0</v>
      </c>
      <c r="W95" s="100">
        <v>0</v>
      </c>
      <c r="X95" s="100">
        <v>0</v>
      </c>
      <c r="Y95" s="100">
        <v>0</v>
      </c>
      <c r="Z95" s="100">
        <v>0</v>
      </c>
      <c r="AA95" s="100">
        <v>0</v>
      </c>
      <c r="AB95" s="100">
        <v>0</v>
      </c>
      <c r="AC95" s="100">
        <v>0</v>
      </c>
      <c r="AD95" s="100">
        <v>0</v>
      </c>
      <c r="AE95" s="100">
        <v>0</v>
      </c>
      <c r="AF95" s="100">
        <v>0</v>
      </c>
      <c r="AG95" s="100">
        <v>0</v>
      </c>
      <c r="AH95" s="100">
        <v>0</v>
      </c>
      <c r="AI95" s="100">
        <v>0</v>
      </c>
      <c r="AJ95" s="100">
        <v>0</v>
      </c>
      <c r="AK95" s="100">
        <v>0</v>
      </c>
      <c r="AL95" s="100">
        <v>0</v>
      </c>
      <c r="AM95" s="100">
        <v>0</v>
      </c>
      <c r="AN95" s="100">
        <v>0</v>
      </c>
      <c r="AO95" s="100">
        <v>0</v>
      </c>
      <c r="AP95" s="100">
        <v>0</v>
      </c>
      <c r="AQ95" s="212">
        <v>0</v>
      </c>
      <c r="AR95" s="212">
        <v>0</v>
      </c>
      <c r="AS95" s="212">
        <v>0</v>
      </c>
      <c r="AT95" s="169">
        <v>-7000</v>
      </c>
      <c r="AU95" s="216" t="s">
        <v>304</v>
      </c>
      <c r="AV95" s="212">
        <v>-87000</v>
      </c>
      <c r="AW95" s="169">
        <v>-38019</v>
      </c>
      <c r="AX95" s="169">
        <v>-270047</v>
      </c>
      <c r="AY95" s="169">
        <v>-327692</v>
      </c>
      <c r="AZ95" s="216" t="s">
        <v>304</v>
      </c>
      <c r="BA95" s="209">
        <v>-425263</v>
      </c>
    </row>
    <row r="96" spans="2:53">
      <c r="B96" s="151" t="s">
        <v>420</v>
      </c>
      <c r="C96" s="151"/>
      <c r="D96" s="151"/>
      <c r="E96" s="162" t="s">
        <v>170</v>
      </c>
      <c r="F96" s="100">
        <v>0</v>
      </c>
      <c r="G96" s="100">
        <v>0</v>
      </c>
      <c r="H96" s="100">
        <v>0</v>
      </c>
      <c r="I96" s="100">
        <v>0</v>
      </c>
      <c r="J96" s="100">
        <v>0</v>
      </c>
      <c r="K96" s="100">
        <v>0</v>
      </c>
      <c r="L96" s="100">
        <v>0</v>
      </c>
      <c r="M96" s="100">
        <v>0</v>
      </c>
      <c r="N96" s="100">
        <v>0</v>
      </c>
      <c r="O96" s="100">
        <v>0</v>
      </c>
      <c r="P96" s="100">
        <v>0</v>
      </c>
      <c r="Q96" s="100">
        <v>0</v>
      </c>
      <c r="R96" s="100">
        <v>0</v>
      </c>
      <c r="S96" s="100">
        <v>0</v>
      </c>
      <c r="T96" s="100">
        <v>0</v>
      </c>
      <c r="U96" s="100">
        <v>0</v>
      </c>
      <c r="V96" s="100">
        <v>0</v>
      </c>
      <c r="W96" s="100">
        <v>0</v>
      </c>
      <c r="X96" s="100">
        <v>0</v>
      </c>
      <c r="Y96" s="100">
        <v>0</v>
      </c>
      <c r="Z96" s="100">
        <v>0</v>
      </c>
      <c r="AA96" s="100">
        <v>0</v>
      </c>
      <c r="AB96" s="100">
        <v>0</v>
      </c>
      <c r="AC96" s="100">
        <v>0</v>
      </c>
      <c r="AD96" s="100">
        <v>0</v>
      </c>
      <c r="AE96" s="100">
        <v>0</v>
      </c>
      <c r="AF96" s="100">
        <v>0</v>
      </c>
      <c r="AG96" s="100">
        <v>0</v>
      </c>
      <c r="AH96" s="100">
        <v>0</v>
      </c>
      <c r="AI96" s="100">
        <v>0</v>
      </c>
      <c r="AJ96" s="100">
        <v>0</v>
      </c>
      <c r="AK96" s="100">
        <v>0</v>
      </c>
      <c r="AL96" s="100">
        <v>0</v>
      </c>
      <c r="AM96" s="100">
        <v>0</v>
      </c>
      <c r="AN96" s="100">
        <v>0</v>
      </c>
      <c r="AO96" s="100">
        <v>0</v>
      </c>
      <c r="AP96" s="100">
        <v>0</v>
      </c>
      <c r="AQ96" s="100">
        <v>0</v>
      </c>
      <c r="AR96" s="216" t="s">
        <v>304</v>
      </c>
      <c r="AS96" s="216" t="s">
        <v>304</v>
      </c>
      <c r="AT96" s="216" t="s">
        <v>304</v>
      </c>
      <c r="AU96" s="216" t="s">
        <v>304</v>
      </c>
      <c r="AV96" s="212">
        <v>17000</v>
      </c>
      <c r="AW96" s="169">
        <v>108019</v>
      </c>
      <c r="AX96" s="169">
        <v>335047</v>
      </c>
      <c r="AY96" s="169">
        <v>375240</v>
      </c>
      <c r="AZ96" s="216" t="s">
        <v>304</v>
      </c>
      <c r="BA96" s="209">
        <v>451598</v>
      </c>
    </row>
    <row r="97" spans="2:53">
      <c r="B97" s="151" t="s">
        <v>320</v>
      </c>
      <c r="C97" s="151"/>
      <c r="D97" s="151"/>
      <c r="E97" s="162" t="s">
        <v>170</v>
      </c>
      <c r="F97" s="100">
        <v>0</v>
      </c>
      <c r="G97" s="100">
        <v>0</v>
      </c>
      <c r="H97" s="100">
        <v>0</v>
      </c>
      <c r="I97" s="100">
        <v>0</v>
      </c>
      <c r="J97" s="100">
        <v>0</v>
      </c>
      <c r="K97" s="100">
        <v>0</v>
      </c>
      <c r="L97" s="100">
        <v>0</v>
      </c>
      <c r="M97" s="100">
        <v>0</v>
      </c>
      <c r="N97" s="100">
        <v>0</v>
      </c>
      <c r="O97" s="100">
        <v>0</v>
      </c>
      <c r="P97" s="100">
        <v>0</v>
      </c>
      <c r="Q97" s="100">
        <v>0</v>
      </c>
      <c r="R97" s="100">
        <v>0</v>
      </c>
      <c r="S97" s="100">
        <v>0</v>
      </c>
      <c r="T97" s="100">
        <v>0</v>
      </c>
      <c r="U97" s="100">
        <v>0</v>
      </c>
      <c r="V97" s="100">
        <v>0</v>
      </c>
      <c r="W97" s="100">
        <v>0</v>
      </c>
      <c r="X97" s="100">
        <v>0</v>
      </c>
      <c r="Y97" s="100">
        <v>0</v>
      </c>
      <c r="Z97" s="100">
        <v>0</v>
      </c>
      <c r="AA97" s="100">
        <v>0</v>
      </c>
      <c r="AB97" s="100">
        <v>0</v>
      </c>
      <c r="AC97" s="100">
        <v>0</v>
      </c>
      <c r="AD97" s="100">
        <v>0</v>
      </c>
      <c r="AE97" s="100">
        <v>0</v>
      </c>
      <c r="AF97" s="100">
        <v>0</v>
      </c>
      <c r="AG97" s="100">
        <v>0</v>
      </c>
      <c r="AH97" s="100">
        <v>0</v>
      </c>
      <c r="AI97" s="100">
        <v>0</v>
      </c>
      <c r="AJ97" s="100">
        <v>0</v>
      </c>
      <c r="AK97" s="100">
        <v>0</v>
      </c>
      <c r="AL97" s="100">
        <v>0</v>
      </c>
      <c r="AM97" s="100">
        <v>0</v>
      </c>
      <c r="AN97" s="212">
        <v>73</v>
      </c>
      <c r="AO97" s="212">
        <v>138</v>
      </c>
      <c r="AP97" s="197">
        <v>0</v>
      </c>
      <c r="AQ97" s="187">
        <v>-2790</v>
      </c>
      <c r="AR97" s="212">
        <v>-803</v>
      </c>
      <c r="AS97" s="212">
        <v>-794</v>
      </c>
      <c r="AT97" s="169">
        <v>-749</v>
      </c>
      <c r="AU97" s="216" t="s">
        <v>304</v>
      </c>
      <c r="AV97" s="187">
        <v>-1138</v>
      </c>
      <c r="AW97" s="169">
        <v>194</v>
      </c>
      <c r="AX97" s="169">
        <v>920</v>
      </c>
      <c r="AY97" s="169">
        <v>975</v>
      </c>
      <c r="AZ97" s="216" t="s">
        <v>304</v>
      </c>
      <c r="BA97" s="209">
        <v>697</v>
      </c>
    </row>
    <row r="98" spans="2:53">
      <c r="B98" s="155" t="s">
        <v>285</v>
      </c>
      <c r="C98" s="128"/>
      <c r="D98" s="128"/>
      <c r="E98" s="131" t="s">
        <v>170</v>
      </c>
      <c r="F98" s="132">
        <f>SUM(F72:F91)</f>
        <v>-114992.23300000001</v>
      </c>
      <c r="G98" s="132">
        <f>SUM(G72:G91)</f>
        <v>-144766.72799999997</v>
      </c>
      <c r="H98" s="132">
        <f>SUM(H72:H91)</f>
        <v>-446268.85600000003</v>
      </c>
      <c r="I98" s="220">
        <f>SUM(I82:I91)</f>
        <v>0</v>
      </c>
      <c r="J98" s="133">
        <f>SUM(J72:J91)</f>
        <v>1050215.361</v>
      </c>
      <c r="K98" s="133">
        <f>SUM(K72:K91)</f>
        <v>-145490.40599999999</v>
      </c>
      <c r="L98" s="133">
        <f>SUM(L72:L91)</f>
        <v>-150820.59899999999</v>
      </c>
      <c r="M98" s="133">
        <f>SUM(M72:M91)</f>
        <v>-956911.08700000006</v>
      </c>
      <c r="N98" s="221">
        <f>SUM(N82:N91)</f>
        <v>0</v>
      </c>
      <c r="O98" s="133">
        <f>SUM(O72:O91)</f>
        <v>-982218.27399999998</v>
      </c>
      <c r="P98" s="133">
        <f>SUM(P72:P91)</f>
        <v>-541554.00899999996</v>
      </c>
      <c r="Q98" s="133">
        <f>SUM(Q72:Q91)</f>
        <v>-903145.02900000021</v>
      </c>
      <c r="R98" s="133">
        <f>SUM(R72:R91)</f>
        <v>-1182071.1300000001</v>
      </c>
      <c r="S98" s="221">
        <f>SUM(S82:S91)</f>
        <v>0</v>
      </c>
      <c r="T98" s="133">
        <f>SUM(T72:T91)</f>
        <v>-1093758.8040000002</v>
      </c>
      <c r="U98" s="133">
        <f>SUM(U72:U91)</f>
        <v>402614.65100000001</v>
      </c>
      <c r="V98" s="133">
        <f>SUM(V72:V91)</f>
        <v>936702.53099999973</v>
      </c>
      <c r="W98" s="133">
        <f>SUM(W72:W91)</f>
        <v>1042944.7559999997</v>
      </c>
      <c r="X98" s="221">
        <f>SUM(X82:X91)</f>
        <v>0</v>
      </c>
      <c r="Y98" s="133">
        <f t="shared" ref="Y98:AD98" si="8">SUM(Y72:Y91)</f>
        <v>991080.65500000003</v>
      </c>
      <c r="Z98" s="106">
        <f t="shared" si="8"/>
        <v>-509627.038</v>
      </c>
      <c r="AA98" s="170">
        <f t="shared" si="8"/>
        <v>-509627.163</v>
      </c>
      <c r="AB98" s="170">
        <f t="shared" si="8"/>
        <v>-332146.08102000004</v>
      </c>
      <c r="AC98" s="170">
        <f t="shared" si="8"/>
        <v>-332146</v>
      </c>
      <c r="AD98" s="106">
        <f t="shared" si="8"/>
        <v>-401090</v>
      </c>
      <c r="AE98" s="170">
        <v>-401090</v>
      </c>
      <c r="AF98" s="221">
        <f>SUM(AF82:AF91)</f>
        <v>0</v>
      </c>
      <c r="AG98" s="210">
        <f>SUM(AG72:AG91)</f>
        <v>-319562</v>
      </c>
      <c r="AH98" s="170">
        <f>SUM(AH72:AH91)</f>
        <v>-83901</v>
      </c>
      <c r="AI98" s="170">
        <f>SUM(AI72:AI91)</f>
        <v>-211573</v>
      </c>
      <c r="AJ98" s="170">
        <v>-212084</v>
      </c>
      <c r="AK98" s="202" t="s">
        <v>304</v>
      </c>
      <c r="AL98" s="210">
        <f>SUM(AL72:AL91)</f>
        <v>-205611</v>
      </c>
      <c r="AM98" s="170">
        <v>-46840</v>
      </c>
      <c r="AN98" s="170">
        <v>-92460</v>
      </c>
      <c r="AO98" s="170">
        <v>-500536</v>
      </c>
      <c r="AP98" s="237" t="s">
        <v>304</v>
      </c>
      <c r="AQ98" s="210">
        <v>-988694</v>
      </c>
      <c r="AR98" s="170">
        <v>-102224</v>
      </c>
      <c r="AS98" s="210">
        <f>SUM(AS72:AS97)</f>
        <v>-376798</v>
      </c>
      <c r="AT98" s="170">
        <v>-1396857</v>
      </c>
      <c r="AU98" s="237" t="s">
        <v>304</v>
      </c>
      <c r="AV98" s="210">
        <v>-2302309</v>
      </c>
      <c r="AW98" s="210">
        <f>SUM(AW72:AW97)</f>
        <v>-41267</v>
      </c>
      <c r="AX98" s="210">
        <f>SUM(AX72:AX97)</f>
        <v>105809</v>
      </c>
      <c r="AY98" s="210">
        <f>SUM(AY72:AY97)</f>
        <v>-66313</v>
      </c>
      <c r="AZ98" s="237" t="s">
        <v>304</v>
      </c>
      <c r="BA98" s="210">
        <f>SUM(BA73:BA97)</f>
        <v>-759636</v>
      </c>
    </row>
    <row r="99" spans="2:53">
      <c r="B99" s="151"/>
      <c r="C99" s="151"/>
      <c r="D99" s="151"/>
      <c r="E99" s="162"/>
      <c r="F99" s="173"/>
      <c r="G99" s="173"/>
      <c r="H99" s="173"/>
      <c r="I99" s="173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204"/>
      <c r="AH99" s="100"/>
      <c r="AI99" s="100"/>
      <c r="AJ99" s="100"/>
      <c r="AK99" s="201"/>
      <c r="AL99" s="204"/>
      <c r="AM99" s="100"/>
      <c r="AN99" s="100"/>
      <c r="AO99" s="100"/>
      <c r="AP99" s="232"/>
      <c r="AU99" s="232"/>
      <c r="AZ99" s="232"/>
      <c r="BA99" s="209"/>
    </row>
    <row r="100" spans="2:53">
      <c r="B100" s="44" t="s">
        <v>119</v>
      </c>
      <c r="C100" s="151"/>
      <c r="D100" s="151"/>
      <c r="E100" s="162"/>
      <c r="F100" s="173"/>
      <c r="G100" s="173"/>
      <c r="H100" s="173"/>
      <c r="I100" s="173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204"/>
      <c r="AH100" s="100"/>
      <c r="AI100" s="100"/>
      <c r="AJ100" s="100"/>
      <c r="AK100" s="201"/>
      <c r="AL100" s="204"/>
      <c r="AM100" s="100"/>
      <c r="AN100" s="100"/>
      <c r="AO100" s="100"/>
      <c r="AP100" s="232"/>
      <c r="AU100" s="232"/>
      <c r="AZ100" s="232"/>
      <c r="BA100" s="209"/>
    </row>
    <row r="101" spans="2:53">
      <c r="B101" s="151" t="s">
        <v>120</v>
      </c>
      <c r="C101" s="151"/>
      <c r="D101" s="151"/>
      <c r="E101" s="162" t="s">
        <v>170</v>
      </c>
      <c r="F101" s="173">
        <v>130593.478</v>
      </c>
      <c r="G101" s="173">
        <v>182901.40900000001</v>
      </c>
      <c r="H101" s="173">
        <v>271806.658</v>
      </c>
      <c r="I101" s="126">
        <v>0</v>
      </c>
      <c r="J101" s="100">
        <v>281752.10600000003</v>
      </c>
      <c r="K101" s="100">
        <v>144197.147</v>
      </c>
      <c r="L101" s="100">
        <v>249999.81400000001</v>
      </c>
      <c r="M101" s="100">
        <v>410322.51699999999</v>
      </c>
      <c r="N101" s="127">
        <v>0</v>
      </c>
      <c r="O101" s="100">
        <v>316799.28999999998</v>
      </c>
      <c r="P101" s="100">
        <v>41072.252</v>
      </c>
      <c r="Q101" s="100">
        <v>930211.66899999999</v>
      </c>
      <c r="R101" s="100">
        <v>1461048.047</v>
      </c>
      <c r="S101" s="127">
        <v>0</v>
      </c>
      <c r="T101" s="169">
        <v>1508170.132</v>
      </c>
      <c r="U101" s="169">
        <v>58311.082999999999</v>
      </c>
      <c r="V101" s="169">
        <v>1316683.298</v>
      </c>
      <c r="W101" s="169">
        <v>1266750.4990000001</v>
      </c>
      <c r="X101" s="174">
        <v>0</v>
      </c>
      <c r="Y101" s="169">
        <v>1249906.6410000001</v>
      </c>
      <c r="Z101" s="100">
        <v>245520</v>
      </c>
      <c r="AA101" s="173">
        <v>248125</v>
      </c>
      <c r="AB101" s="173">
        <v>333670</v>
      </c>
      <c r="AC101" s="173">
        <v>333670</v>
      </c>
      <c r="AD101" s="100">
        <v>417955</v>
      </c>
      <c r="AE101" s="173">
        <v>417955</v>
      </c>
      <c r="AF101" s="127">
        <v>0</v>
      </c>
      <c r="AG101" s="207">
        <v>271772</v>
      </c>
      <c r="AH101" s="173">
        <v>100461</v>
      </c>
      <c r="AI101" s="173">
        <v>124850</v>
      </c>
      <c r="AJ101" s="173">
        <v>185874</v>
      </c>
      <c r="AK101" s="199" t="s">
        <v>304</v>
      </c>
      <c r="AL101" s="207">
        <v>676979</v>
      </c>
      <c r="AM101" s="173">
        <v>121201</v>
      </c>
      <c r="AN101" s="173">
        <v>165933</v>
      </c>
      <c r="AO101" s="173">
        <v>154264</v>
      </c>
      <c r="AP101" s="233" t="s">
        <v>304</v>
      </c>
      <c r="AQ101" s="173">
        <v>451096</v>
      </c>
      <c r="AR101" s="173">
        <v>135445</v>
      </c>
      <c r="AS101" s="173">
        <v>108460</v>
      </c>
      <c r="AT101" s="212">
        <v>877566</v>
      </c>
      <c r="AU101" s="216" t="s">
        <v>304</v>
      </c>
      <c r="AV101" s="173">
        <v>980634</v>
      </c>
      <c r="AW101" s="212">
        <v>200942</v>
      </c>
      <c r="AX101" s="212">
        <v>287072</v>
      </c>
      <c r="AY101" s="212">
        <v>288560</v>
      </c>
      <c r="AZ101" s="216" t="s">
        <v>304</v>
      </c>
      <c r="BA101" s="209">
        <v>385304</v>
      </c>
    </row>
    <row r="102" spans="2:53">
      <c r="B102" s="151" t="s">
        <v>121</v>
      </c>
      <c r="C102" s="151"/>
      <c r="D102" s="151"/>
      <c r="E102" s="162" t="s">
        <v>170</v>
      </c>
      <c r="F102" s="173">
        <v>-494269.234</v>
      </c>
      <c r="G102" s="173">
        <v>-519715.67300000001</v>
      </c>
      <c r="H102" s="173">
        <v>-679421.82</v>
      </c>
      <c r="I102" s="126">
        <v>0</v>
      </c>
      <c r="J102" s="100">
        <v>-1902374.2209999999</v>
      </c>
      <c r="K102" s="100">
        <v>-268738.88400000002</v>
      </c>
      <c r="L102" s="100">
        <v>-457230.77799999999</v>
      </c>
      <c r="M102" s="100">
        <v>-592032.09</v>
      </c>
      <c r="N102" s="127">
        <v>0</v>
      </c>
      <c r="O102" s="100">
        <v>-530514.37</v>
      </c>
      <c r="P102" s="100">
        <v>-70228.974000000002</v>
      </c>
      <c r="Q102" s="100">
        <v>-221282.20600000001</v>
      </c>
      <c r="R102" s="100">
        <v>-537491.56400000001</v>
      </c>
      <c r="S102" s="127">
        <v>0</v>
      </c>
      <c r="T102" s="169">
        <v>-689074.49100000004</v>
      </c>
      <c r="U102" s="169">
        <v>-52572.063999999998</v>
      </c>
      <c r="V102" s="169">
        <v>-1331016.3130000001</v>
      </c>
      <c r="W102" s="169">
        <v>-1905739.135</v>
      </c>
      <c r="X102" s="174">
        <v>0</v>
      </c>
      <c r="Y102" s="169">
        <v>-2069977.321</v>
      </c>
      <c r="Z102" s="100">
        <v>-305399</v>
      </c>
      <c r="AA102" s="169">
        <v>-305399</v>
      </c>
      <c r="AB102" s="169">
        <v>-445088</v>
      </c>
      <c r="AC102" s="169">
        <v>-445088</v>
      </c>
      <c r="AD102" s="100">
        <v>-618358</v>
      </c>
      <c r="AE102" s="169">
        <v>-618358</v>
      </c>
      <c r="AF102" s="127">
        <v>0</v>
      </c>
      <c r="AG102" s="206">
        <v>-444656</v>
      </c>
      <c r="AH102" s="169">
        <v>-120514</v>
      </c>
      <c r="AI102" s="169">
        <v>-181198</v>
      </c>
      <c r="AJ102" s="169">
        <v>-233675</v>
      </c>
      <c r="AK102" s="200" t="s">
        <v>304</v>
      </c>
      <c r="AL102" s="206">
        <v>-807355</v>
      </c>
      <c r="AM102" s="169">
        <v>-162757</v>
      </c>
      <c r="AN102" s="169">
        <v>-167820</v>
      </c>
      <c r="AO102" s="169">
        <v>-236431</v>
      </c>
      <c r="AP102" s="234" t="s">
        <v>304</v>
      </c>
      <c r="AQ102" s="169">
        <v>-339552</v>
      </c>
      <c r="AR102" s="169">
        <v>-43785</v>
      </c>
      <c r="AS102" s="169">
        <v>-75088</v>
      </c>
      <c r="AT102" s="212">
        <v>-153220</v>
      </c>
      <c r="AU102" s="216" t="s">
        <v>304</v>
      </c>
      <c r="AV102" s="169">
        <v>-216243</v>
      </c>
      <c r="AW102" s="212">
        <v>-64271</v>
      </c>
      <c r="AX102" s="212">
        <v>-323473</v>
      </c>
      <c r="AY102" s="212">
        <v>-375931</v>
      </c>
      <c r="AZ102" s="216" t="s">
        <v>304</v>
      </c>
      <c r="BA102" s="209">
        <v>-666232</v>
      </c>
    </row>
    <row r="103" spans="2:53">
      <c r="B103" s="151" t="s">
        <v>427</v>
      </c>
      <c r="C103" s="151"/>
      <c r="D103" s="151"/>
      <c r="E103" s="162" t="s">
        <v>170</v>
      </c>
      <c r="F103" s="163">
        <v>0</v>
      </c>
      <c r="G103" s="173">
        <v>-6768.5309999999999</v>
      </c>
      <c r="H103" s="173">
        <v>-6768.5309999999999</v>
      </c>
      <c r="I103" s="126">
        <v>0</v>
      </c>
      <c r="J103" s="100">
        <v>-6768.5309999999999</v>
      </c>
      <c r="K103" s="100">
        <v>-31104.441999999999</v>
      </c>
      <c r="L103" s="100">
        <v>-31104.441999999999</v>
      </c>
      <c r="M103" s="100">
        <v>-73079.131999999998</v>
      </c>
      <c r="N103" s="127">
        <v>0</v>
      </c>
      <c r="O103" s="100">
        <v>-90853.335000000006</v>
      </c>
      <c r="P103" s="100">
        <v>0</v>
      </c>
      <c r="Q103" s="100">
        <v>0</v>
      </c>
      <c r="R103" s="100">
        <v>-45877.366000000002</v>
      </c>
      <c r="S103" s="127">
        <v>0</v>
      </c>
      <c r="T103" s="169">
        <v>-45877.517</v>
      </c>
      <c r="U103" s="169">
        <v>-1.371</v>
      </c>
      <c r="V103" s="169">
        <v>-36273.040000000001</v>
      </c>
      <c r="W103" s="169">
        <v>-36273.040000000001</v>
      </c>
      <c r="X103" s="174">
        <v>0</v>
      </c>
      <c r="Y103" s="169">
        <v>-36273.040000000001</v>
      </c>
      <c r="Z103" s="100">
        <v>0</v>
      </c>
      <c r="AA103" s="163">
        <v>0</v>
      </c>
      <c r="AB103" s="163">
        <v>0</v>
      </c>
      <c r="AC103" s="163">
        <v>0</v>
      </c>
      <c r="AD103" s="100">
        <v>-36998</v>
      </c>
      <c r="AE103" s="100">
        <v>-36998</v>
      </c>
      <c r="AF103" s="127">
        <v>0</v>
      </c>
      <c r="AG103" s="206">
        <v>-36998</v>
      </c>
      <c r="AH103" s="187">
        <v>0</v>
      </c>
      <c r="AI103" s="187">
        <v>-73911</v>
      </c>
      <c r="AJ103" s="187">
        <v>-81738</v>
      </c>
      <c r="AK103" s="197" t="s">
        <v>304</v>
      </c>
      <c r="AL103" s="206">
        <v>-81738</v>
      </c>
      <c r="AM103" s="212">
        <v>0</v>
      </c>
      <c r="AN103" s="212">
        <v>-45212</v>
      </c>
      <c r="AO103" s="212">
        <v>-49999</v>
      </c>
      <c r="AP103" s="216" t="s">
        <v>304</v>
      </c>
      <c r="AQ103" s="212">
        <v>-49999</v>
      </c>
      <c r="AR103" s="212">
        <v>0</v>
      </c>
      <c r="AS103" s="212">
        <v>-199997</v>
      </c>
      <c r="AT103" s="212">
        <v>-199997</v>
      </c>
      <c r="AU103" s="216" t="s">
        <v>304</v>
      </c>
      <c r="AV103" s="212">
        <v>-199997</v>
      </c>
      <c r="AW103" s="216" t="s">
        <v>304</v>
      </c>
      <c r="AX103" s="216">
        <v>-300002</v>
      </c>
      <c r="AY103" s="216">
        <v>-300002</v>
      </c>
      <c r="AZ103" s="216" t="s">
        <v>304</v>
      </c>
      <c r="BA103" s="209">
        <v>-300002</v>
      </c>
    </row>
    <row r="104" spans="2:53">
      <c r="B104" s="151" t="s">
        <v>258</v>
      </c>
      <c r="C104" s="151"/>
      <c r="D104" s="151"/>
      <c r="E104" s="162" t="s">
        <v>170</v>
      </c>
      <c r="F104" s="163">
        <v>0</v>
      </c>
      <c r="G104" s="173">
        <v>-5870.4679999999998</v>
      </c>
      <c r="H104" s="173">
        <v>-15476.028</v>
      </c>
      <c r="I104" s="126">
        <v>0</v>
      </c>
      <c r="J104" s="100">
        <v>-15851.249</v>
      </c>
      <c r="K104" s="100">
        <v>-15.238</v>
      </c>
      <c r="L104" s="100">
        <v>-5150.9889999999996</v>
      </c>
      <c r="M104" s="100">
        <v>-5284.424</v>
      </c>
      <c r="N104" s="127">
        <v>0</v>
      </c>
      <c r="O104" s="100">
        <v>-5248.9750000000004</v>
      </c>
      <c r="P104" s="100">
        <v>-27.614000000000001</v>
      </c>
      <c r="Q104" s="100">
        <v>-5997.7160000000003</v>
      </c>
      <c r="R104" s="100">
        <v>-12383.659</v>
      </c>
      <c r="S104" s="127">
        <v>0</v>
      </c>
      <c r="T104" s="169">
        <v>-12415.761</v>
      </c>
      <c r="U104" s="169">
        <v>-92.846000000000004</v>
      </c>
      <c r="V104" s="169">
        <v>-6272.3860000000004</v>
      </c>
      <c r="W104" s="169">
        <v>-6334.0069999999996</v>
      </c>
      <c r="X104" s="174">
        <v>0</v>
      </c>
      <c r="Y104" s="169">
        <v>-6389.6049999999996</v>
      </c>
      <c r="Z104" s="100">
        <v>-23.385000000000002</v>
      </c>
      <c r="AA104" s="169">
        <v>-23.385000000000002</v>
      </c>
      <c r="AB104" s="169">
        <v>-157</v>
      </c>
      <c r="AC104" s="169">
        <v>-157</v>
      </c>
      <c r="AD104" s="100">
        <v>-4138</v>
      </c>
      <c r="AE104" s="169">
        <v>-4138</v>
      </c>
      <c r="AF104" s="127">
        <v>0</v>
      </c>
      <c r="AG104" s="206">
        <v>-5693</v>
      </c>
      <c r="AH104" s="187">
        <v>0</v>
      </c>
      <c r="AI104" s="187">
        <v>-4538</v>
      </c>
      <c r="AJ104" s="187">
        <v>-4553</v>
      </c>
      <c r="AK104" s="197" t="s">
        <v>304</v>
      </c>
      <c r="AL104" s="206">
        <v>-4553</v>
      </c>
      <c r="AM104" s="212">
        <v>0</v>
      </c>
      <c r="AN104" s="212">
        <v>-5078</v>
      </c>
      <c r="AO104" s="212">
        <v>-5779</v>
      </c>
      <c r="AP104" s="216" t="s">
        <v>304</v>
      </c>
      <c r="AQ104" s="212">
        <v>-5756</v>
      </c>
      <c r="AR104" s="212">
        <v>-8</v>
      </c>
      <c r="AS104" s="212">
        <v>-1003</v>
      </c>
      <c r="AT104" s="212">
        <v>-1020</v>
      </c>
      <c r="AU104" s="216" t="s">
        <v>304</v>
      </c>
      <c r="AV104" s="212">
        <v>-1975</v>
      </c>
      <c r="AW104" s="212">
        <v>-10</v>
      </c>
      <c r="AX104" s="212">
        <v>-1515</v>
      </c>
      <c r="AY104" s="212">
        <v>-1566</v>
      </c>
      <c r="AZ104" s="216" t="s">
        <v>304</v>
      </c>
      <c r="BA104" s="209">
        <v>-1572</v>
      </c>
    </row>
    <row r="105" spans="2:53">
      <c r="B105" s="151" t="s">
        <v>438</v>
      </c>
      <c r="C105" s="151"/>
      <c r="D105" s="151"/>
      <c r="E105" s="162" t="s">
        <v>170</v>
      </c>
      <c r="F105" s="163"/>
      <c r="G105" s="173"/>
      <c r="H105" s="173"/>
      <c r="I105" s="126"/>
      <c r="J105" s="209">
        <v>0</v>
      </c>
      <c r="K105" s="209">
        <v>0</v>
      </c>
      <c r="L105" s="209">
        <v>0</v>
      </c>
      <c r="M105" s="209">
        <v>0</v>
      </c>
      <c r="N105" s="209">
        <v>0</v>
      </c>
      <c r="O105" s="209">
        <v>0</v>
      </c>
      <c r="P105" s="209">
        <v>0</v>
      </c>
      <c r="Q105" s="209">
        <v>0</v>
      </c>
      <c r="R105" s="209">
        <v>0</v>
      </c>
      <c r="S105" s="209">
        <v>0</v>
      </c>
      <c r="T105" s="209">
        <v>0</v>
      </c>
      <c r="U105" s="209">
        <v>0</v>
      </c>
      <c r="V105" s="209">
        <v>0</v>
      </c>
      <c r="W105" s="209">
        <v>0</v>
      </c>
      <c r="X105" s="209">
        <v>0</v>
      </c>
      <c r="Y105" s="209">
        <v>0</v>
      </c>
      <c r="Z105" s="209">
        <v>0</v>
      </c>
      <c r="AA105" s="209">
        <v>0</v>
      </c>
      <c r="AB105" s="209">
        <v>0</v>
      </c>
      <c r="AC105" s="209">
        <v>0</v>
      </c>
      <c r="AD105" s="209">
        <v>0</v>
      </c>
      <c r="AE105" s="209">
        <v>0</v>
      </c>
      <c r="AF105" s="209">
        <v>0</v>
      </c>
      <c r="AG105" s="209">
        <v>0</v>
      </c>
      <c r="AH105" s="209">
        <v>0</v>
      </c>
      <c r="AI105" s="209">
        <v>0</v>
      </c>
      <c r="AJ105" s="209">
        <v>0</v>
      </c>
      <c r="AK105" s="209">
        <v>0</v>
      </c>
      <c r="AL105" s="209">
        <v>0</v>
      </c>
      <c r="AM105" s="209">
        <v>0</v>
      </c>
      <c r="AN105" s="209">
        <v>0</v>
      </c>
      <c r="AO105" s="209">
        <v>0</v>
      </c>
      <c r="AP105" s="209">
        <v>0</v>
      </c>
      <c r="AQ105" s="209">
        <v>0</v>
      </c>
      <c r="AR105" s="209">
        <v>0</v>
      </c>
      <c r="AS105" s="209">
        <v>0</v>
      </c>
      <c r="AT105" s="209">
        <v>0</v>
      </c>
      <c r="AU105" s="209">
        <v>0</v>
      </c>
      <c r="AV105" s="209">
        <v>0</v>
      </c>
      <c r="AW105" s="209">
        <v>0</v>
      </c>
      <c r="AX105" s="209">
        <v>0</v>
      </c>
      <c r="AY105" s="209">
        <v>0</v>
      </c>
      <c r="AZ105" s="209">
        <v>0</v>
      </c>
      <c r="BA105" s="209">
        <v>-120</v>
      </c>
    </row>
    <row r="106" spans="2:53">
      <c r="B106" s="151" t="s">
        <v>259</v>
      </c>
      <c r="C106" s="151"/>
      <c r="D106" s="151"/>
      <c r="E106" s="162" t="s">
        <v>170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v>0</v>
      </c>
      <c r="R106" s="100">
        <v>0</v>
      </c>
      <c r="S106" s="100">
        <v>0</v>
      </c>
      <c r="T106" s="169">
        <v>-1069</v>
      </c>
      <c r="U106" s="163">
        <v>0</v>
      </c>
      <c r="V106" s="163">
        <v>0</v>
      </c>
      <c r="W106" s="163">
        <v>0</v>
      </c>
      <c r="X106" s="174">
        <v>0</v>
      </c>
      <c r="Y106" s="169">
        <v>-1558</v>
      </c>
      <c r="Z106" s="100">
        <v>-4666</v>
      </c>
      <c r="AA106" s="169">
        <v>-4666</v>
      </c>
      <c r="AB106" s="169">
        <v>-7337</v>
      </c>
      <c r="AC106" s="169">
        <v>-7337</v>
      </c>
      <c r="AD106" s="100">
        <v>-11050</v>
      </c>
      <c r="AE106" s="169">
        <v>-11050</v>
      </c>
      <c r="AF106" s="127">
        <v>0</v>
      </c>
      <c r="AG106" s="206">
        <v>-16181</v>
      </c>
      <c r="AH106" s="169">
        <v>-4568</v>
      </c>
      <c r="AI106" s="169">
        <v>-7253</v>
      </c>
      <c r="AJ106" s="169">
        <v>-11340</v>
      </c>
      <c r="AK106" s="197" t="s">
        <v>304</v>
      </c>
      <c r="AL106" s="206">
        <v>-18978</v>
      </c>
      <c r="AM106" s="169">
        <v>-5507</v>
      </c>
      <c r="AN106" s="169">
        <v>-12142</v>
      </c>
      <c r="AO106" s="169">
        <v>-34969</v>
      </c>
      <c r="AP106" s="234" t="s">
        <v>304</v>
      </c>
      <c r="AQ106" s="169">
        <v>-45530</v>
      </c>
      <c r="AR106" s="169">
        <v>-3798</v>
      </c>
      <c r="AS106" s="169">
        <v>-7113</v>
      </c>
      <c r="AT106" s="212">
        <v>-16075</v>
      </c>
      <c r="AU106" s="216" t="s">
        <v>304</v>
      </c>
      <c r="AV106" s="169">
        <v>-19709</v>
      </c>
      <c r="AW106" s="212">
        <v>-5478</v>
      </c>
      <c r="AX106" s="212">
        <v>-11903</v>
      </c>
      <c r="AY106" s="212">
        <v>-18233</v>
      </c>
      <c r="AZ106" s="216" t="s">
        <v>304</v>
      </c>
      <c r="BA106" s="209">
        <v>-26933</v>
      </c>
    </row>
    <row r="107" spans="2:53">
      <c r="B107" s="151" t="s">
        <v>439</v>
      </c>
      <c r="C107" s="151"/>
      <c r="D107" s="151"/>
      <c r="E107" s="162" t="s">
        <v>170</v>
      </c>
      <c r="F107" s="100"/>
      <c r="G107" s="100"/>
      <c r="H107" s="100"/>
      <c r="I107" s="100"/>
      <c r="J107" s="209">
        <v>0</v>
      </c>
      <c r="K107" s="209">
        <v>0</v>
      </c>
      <c r="L107" s="209">
        <v>0</v>
      </c>
      <c r="M107" s="209">
        <v>0</v>
      </c>
      <c r="N107" s="209">
        <v>0</v>
      </c>
      <c r="O107" s="209">
        <v>0</v>
      </c>
      <c r="P107" s="209">
        <v>0</v>
      </c>
      <c r="Q107" s="209">
        <v>0</v>
      </c>
      <c r="R107" s="209">
        <v>0</v>
      </c>
      <c r="S107" s="209">
        <v>0</v>
      </c>
      <c r="T107" s="209">
        <v>0</v>
      </c>
      <c r="U107" s="209">
        <v>0</v>
      </c>
      <c r="V107" s="209">
        <v>0</v>
      </c>
      <c r="W107" s="209">
        <v>0</v>
      </c>
      <c r="X107" s="209">
        <v>0</v>
      </c>
      <c r="Y107" s="209">
        <v>0</v>
      </c>
      <c r="Z107" s="209">
        <v>0</v>
      </c>
      <c r="AA107" s="209">
        <v>0</v>
      </c>
      <c r="AB107" s="209">
        <v>0</v>
      </c>
      <c r="AC107" s="209">
        <v>0</v>
      </c>
      <c r="AD107" s="209">
        <v>0</v>
      </c>
      <c r="AE107" s="209">
        <v>0</v>
      </c>
      <c r="AF107" s="209">
        <v>0</v>
      </c>
      <c r="AG107" s="209">
        <v>0</v>
      </c>
      <c r="AH107" s="209">
        <v>0</v>
      </c>
      <c r="AI107" s="209">
        <v>0</v>
      </c>
      <c r="AJ107" s="209">
        <v>0</v>
      </c>
      <c r="AK107" s="209">
        <v>0</v>
      </c>
      <c r="AL107" s="209">
        <v>0</v>
      </c>
      <c r="AM107" s="209">
        <v>0</v>
      </c>
      <c r="AN107" s="209">
        <v>0</v>
      </c>
      <c r="AO107" s="209">
        <v>0</v>
      </c>
      <c r="AP107" s="209">
        <v>0</v>
      </c>
      <c r="AQ107" s="209">
        <v>0</v>
      </c>
      <c r="AR107" s="209">
        <v>0</v>
      </c>
      <c r="AS107" s="209">
        <v>0</v>
      </c>
      <c r="AT107" s="209">
        <v>0</v>
      </c>
      <c r="AU107" s="209">
        <v>0</v>
      </c>
      <c r="AV107" s="209">
        <v>0</v>
      </c>
      <c r="AW107" s="209">
        <v>0</v>
      </c>
      <c r="AX107" s="209">
        <v>0</v>
      </c>
      <c r="AY107" s="209">
        <v>0</v>
      </c>
      <c r="AZ107" s="209">
        <v>0</v>
      </c>
      <c r="BA107" s="209">
        <v>14155</v>
      </c>
    </row>
    <row r="108" spans="2:53">
      <c r="B108" s="151" t="s">
        <v>346</v>
      </c>
      <c r="C108" s="151"/>
      <c r="D108" s="151"/>
      <c r="E108" s="162" t="s">
        <v>170</v>
      </c>
      <c r="F108" s="100">
        <v>0</v>
      </c>
      <c r="G108" s="100">
        <v>0</v>
      </c>
      <c r="H108" s="100">
        <v>0</v>
      </c>
      <c r="I108" s="100">
        <v>0</v>
      </c>
      <c r="J108" s="100">
        <v>0</v>
      </c>
      <c r="K108" s="100">
        <v>0</v>
      </c>
      <c r="L108" s="100">
        <v>0</v>
      </c>
      <c r="M108" s="100">
        <v>0</v>
      </c>
      <c r="N108" s="100">
        <v>0</v>
      </c>
      <c r="O108" s="100">
        <v>0</v>
      </c>
      <c r="P108" s="100">
        <v>0</v>
      </c>
      <c r="Q108" s="100">
        <v>0</v>
      </c>
      <c r="R108" s="100">
        <v>0</v>
      </c>
      <c r="S108" s="100">
        <v>0</v>
      </c>
      <c r="T108" s="100">
        <v>0</v>
      </c>
      <c r="U108" s="100">
        <v>0</v>
      </c>
      <c r="V108" s="100">
        <v>0</v>
      </c>
      <c r="W108" s="100">
        <v>0</v>
      </c>
      <c r="X108" s="100">
        <v>0</v>
      </c>
      <c r="Y108" s="100">
        <v>0</v>
      </c>
      <c r="Z108" s="100">
        <v>0</v>
      </c>
      <c r="AA108" s="100">
        <v>0</v>
      </c>
      <c r="AB108" s="100">
        <v>0</v>
      </c>
      <c r="AC108" s="100">
        <v>0</v>
      </c>
      <c r="AD108" s="100">
        <v>0</v>
      </c>
      <c r="AE108" s="100">
        <v>0</v>
      </c>
      <c r="AF108" s="100">
        <v>0</v>
      </c>
      <c r="AG108" s="100">
        <v>0</v>
      </c>
      <c r="AH108" s="100">
        <v>0</v>
      </c>
      <c r="AI108" s="100">
        <v>0</v>
      </c>
      <c r="AJ108" s="100">
        <v>0</v>
      </c>
      <c r="AK108" s="100">
        <v>0</v>
      </c>
      <c r="AL108" s="100">
        <v>0</v>
      </c>
      <c r="AM108" s="100">
        <v>0</v>
      </c>
      <c r="AN108" s="100">
        <v>0</v>
      </c>
      <c r="AO108" s="100">
        <v>0</v>
      </c>
      <c r="AP108" s="100">
        <v>0</v>
      </c>
      <c r="AQ108" s="100">
        <v>0</v>
      </c>
      <c r="AR108" s="100">
        <v>0</v>
      </c>
      <c r="AS108" s="216" t="s">
        <v>304</v>
      </c>
      <c r="AT108" s="216" t="s">
        <v>304</v>
      </c>
      <c r="AU108" s="216" t="s">
        <v>304</v>
      </c>
      <c r="AV108" s="169">
        <v>3742</v>
      </c>
      <c r="AW108" s="216" t="s">
        <v>304</v>
      </c>
      <c r="AX108" s="216" t="s">
        <v>304</v>
      </c>
      <c r="AY108" s="216" t="s">
        <v>304</v>
      </c>
      <c r="AZ108" s="216" t="s">
        <v>304</v>
      </c>
      <c r="BA108" s="209">
        <v>0</v>
      </c>
    </row>
    <row r="109" spans="2:53">
      <c r="B109" s="151" t="s">
        <v>347</v>
      </c>
      <c r="C109" s="151"/>
      <c r="D109" s="151"/>
      <c r="E109" s="162" t="s">
        <v>170</v>
      </c>
      <c r="F109" s="100">
        <v>0</v>
      </c>
      <c r="G109" s="100">
        <v>0</v>
      </c>
      <c r="H109" s="100">
        <v>0</v>
      </c>
      <c r="I109" s="100">
        <v>0</v>
      </c>
      <c r="J109" s="100">
        <v>0</v>
      </c>
      <c r="K109" s="100">
        <v>0</v>
      </c>
      <c r="L109" s="100">
        <v>0</v>
      </c>
      <c r="M109" s="100">
        <v>0</v>
      </c>
      <c r="N109" s="100">
        <v>0</v>
      </c>
      <c r="O109" s="100">
        <v>0</v>
      </c>
      <c r="P109" s="100">
        <v>0</v>
      </c>
      <c r="Q109" s="100">
        <v>0</v>
      </c>
      <c r="R109" s="100">
        <v>0</v>
      </c>
      <c r="S109" s="100">
        <v>0</v>
      </c>
      <c r="T109" s="100">
        <v>0</v>
      </c>
      <c r="U109" s="100">
        <v>0</v>
      </c>
      <c r="V109" s="100">
        <v>0</v>
      </c>
      <c r="W109" s="100">
        <v>0</v>
      </c>
      <c r="X109" s="100">
        <v>0</v>
      </c>
      <c r="Y109" s="100">
        <v>0</v>
      </c>
      <c r="Z109" s="100">
        <v>0</v>
      </c>
      <c r="AA109" s="100">
        <v>0</v>
      </c>
      <c r="AB109" s="100">
        <v>0</v>
      </c>
      <c r="AC109" s="100">
        <v>0</v>
      </c>
      <c r="AD109" s="100">
        <v>0</v>
      </c>
      <c r="AE109" s="100">
        <v>0</v>
      </c>
      <c r="AF109" s="100">
        <v>0</v>
      </c>
      <c r="AG109" s="100">
        <v>0</v>
      </c>
      <c r="AH109" s="100">
        <v>0</v>
      </c>
      <c r="AI109" s="100">
        <v>0</v>
      </c>
      <c r="AJ109" s="100">
        <v>0</v>
      </c>
      <c r="AK109" s="100">
        <v>0</v>
      </c>
      <c r="AL109" s="100">
        <v>0</v>
      </c>
      <c r="AM109" s="100">
        <v>0</v>
      </c>
      <c r="AN109" s="100">
        <v>0</v>
      </c>
      <c r="AO109" s="100">
        <v>0</v>
      </c>
      <c r="AP109" s="100">
        <v>0</v>
      </c>
      <c r="AQ109" s="100">
        <v>0</v>
      </c>
      <c r="AR109" s="100">
        <v>0</v>
      </c>
      <c r="AS109" s="216" t="s">
        <v>304</v>
      </c>
      <c r="AT109" s="216" t="s">
        <v>304</v>
      </c>
      <c r="AU109" s="216" t="s">
        <v>304</v>
      </c>
      <c r="AV109" s="169">
        <v>7370</v>
      </c>
      <c r="AW109" s="216" t="s">
        <v>304</v>
      </c>
      <c r="AX109" s="216" t="s">
        <v>304</v>
      </c>
      <c r="AY109" s="216" t="s">
        <v>304</v>
      </c>
      <c r="AZ109" s="216" t="s">
        <v>304</v>
      </c>
      <c r="BA109" s="209">
        <v>0</v>
      </c>
    </row>
    <row r="110" spans="2:53">
      <c r="B110" s="151" t="s">
        <v>260</v>
      </c>
      <c r="C110" s="151"/>
      <c r="D110" s="151"/>
      <c r="E110" s="162" t="s">
        <v>170</v>
      </c>
      <c r="F110" s="163">
        <v>0</v>
      </c>
      <c r="G110" s="163">
        <v>0</v>
      </c>
      <c r="H110" s="163">
        <v>0</v>
      </c>
      <c r="I110" s="126">
        <v>0</v>
      </c>
      <c r="J110" s="100">
        <v>0</v>
      </c>
      <c r="K110" s="100">
        <v>0</v>
      </c>
      <c r="L110" s="100">
        <v>0</v>
      </c>
      <c r="M110" s="100">
        <v>0</v>
      </c>
      <c r="N110" s="127">
        <v>0</v>
      </c>
      <c r="O110" s="100">
        <v>0</v>
      </c>
      <c r="P110" s="100">
        <v>0</v>
      </c>
      <c r="Q110" s="100">
        <v>0</v>
      </c>
      <c r="R110" s="100">
        <v>0</v>
      </c>
      <c r="S110" s="127">
        <v>0</v>
      </c>
      <c r="T110" s="163">
        <v>0</v>
      </c>
      <c r="U110" s="169">
        <v>-618308.43500000006</v>
      </c>
      <c r="V110" s="169">
        <v>-628003.27800000005</v>
      </c>
      <c r="W110" s="169">
        <v>-634209.527</v>
      </c>
      <c r="X110" s="174">
        <v>0</v>
      </c>
      <c r="Y110" s="169">
        <v>-642524.03099999996</v>
      </c>
      <c r="Z110" s="100">
        <v>-1477</v>
      </c>
      <c r="AA110" s="169">
        <v>-1477</v>
      </c>
      <c r="AB110" s="169">
        <v>-1729</v>
      </c>
      <c r="AC110" s="169">
        <v>-1729</v>
      </c>
      <c r="AD110" s="100">
        <v>-1735</v>
      </c>
      <c r="AE110" s="169">
        <v>-1735</v>
      </c>
      <c r="AF110" s="127">
        <v>0</v>
      </c>
      <c r="AG110" s="206">
        <v>-2318</v>
      </c>
      <c r="AH110" s="169">
        <v>-212</v>
      </c>
      <c r="AI110" s="169">
        <v>-212</v>
      </c>
      <c r="AJ110" s="169">
        <v>-212</v>
      </c>
      <c r="AK110" s="200" t="s">
        <v>304</v>
      </c>
      <c r="AL110" s="206">
        <v>-212</v>
      </c>
      <c r="AM110" s="212">
        <v>0</v>
      </c>
      <c r="AN110" s="212">
        <v>0</v>
      </c>
      <c r="AO110" s="212">
        <v>0</v>
      </c>
      <c r="AP110" s="216" t="s">
        <v>304</v>
      </c>
      <c r="AQ110" s="212">
        <v>0</v>
      </c>
      <c r="AR110" s="216" t="s">
        <v>304</v>
      </c>
      <c r="AS110" s="216" t="s">
        <v>304</v>
      </c>
      <c r="AT110" s="216" t="s">
        <v>304</v>
      </c>
      <c r="AU110" s="216" t="s">
        <v>304</v>
      </c>
      <c r="AV110" s="216" t="s">
        <v>304</v>
      </c>
      <c r="AW110" s="216" t="s">
        <v>304</v>
      </c>
      <c r="AX110" s="216" t="s">
        <v>304</v>
      </c>
      <c r="AY110" s="216" t="s">
        <v>304</v>
      </c>
      <c r="AZ110" s="216" t="s">
        <v>304</v>
      </c>
      <c r="BA110" s="209">
        <v>0</v>
      </c>
    </row>
    <row r="111" spans="2:53">
      <c r="B111" s="151" t="s">
        <v>299</v>
      </c>
      <c r="C111" s="151"/>
      <c r="D111" s="151"/>
      <c r="E111" s="162" t="s">
        <v>170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v>0</v>
      </c>
      <c r="R111" s="100">
        <v>0</v>
      </c>
      <c r="S111" s="100">
        <v>0</v>
      </c>
      <c r="T111" s="100">
        <v>0</v>
      </c>
      <c r="U111" s="100">
        <v>0</v>
      </c>
      <c r="V111" s="100">
        <v>0</v>
      </c>
      <c r="W111" s="100">
        <v>0</v>
      </c>
      <c r="X111" s="100">
        <v>0</v>
      </c>
      <c r="Y111" s="100">
        <v>0</v>
      </c>
      <c r="Z111" s="100">
        <v>0</v>
      </c>
      <c r="AA111" s="100">
        <v>0</v>
      </c>
      <c r="AB111" s="100">
        <v>0</v>
      </c>
      <c r="AC111" s="100">
        <v>0</v>
      </c>
      <c r="AD111" s="100">
        <v>0</v>
      </c>
      <c r="AE111" s="100">
        <v>0</v>
      </c>
      <c r="AF111" s="127"/>
      <c r="AG111" s="206"/>
      <c r="AH111" s="169"/>
      <c r="AI111" s="169"/>
      <c r="AJ111" s="169">
        <v>-1383</v>
      </c>
      <c r="AK111" s="200" t="s">
        <v>304</v>
      </c>
      <c r="AL111" s="206">
        <v>-1383</v>
      </c>
      <c r="AM111" s="212">
        <v>0</v>
      </c>
      <c r="AN111" s="212">
        <v>0</v>
      </c>
      <c r="AO111" s="212">
        <v>0</v>
      </c>
      <c r="AP111" s="216" t="s">
        <v>304</v>
      </c>
      <c r="AQ111" s="212">
        <v>0</v>
      </c>
      <c r="AR111" s="216" t="s">
        <v>304</v>
      </c>
      <c r="AS111" s="216" t="s">
        <v>304</v>
      </c>
      <c r="AT111" s="216" t="s">
        <v>304</v>
      </c>
      <c r="AU111" s="216" t="s">
        <v>304</v>
      </c>
      <c r="AV111" s="216" t="s">
        <v>304</v>
      </c>
      <c r="AW111" s="216" t="s">
        <v>304</v>
      </c>
      <c r="AX111" s="216" t="s">
        <v>304</v>
      </c>
      <c r="AY111" s="216" t="s">
        <v>304</v>
      </c>
      <c r="AZ111" s="216" t="s">
        <v>304</v>
      </c>
      <c r="BA111" s="209">
        <v>0</v>
      </c>
    </row>
    <row r="112" spans="2:53">
      <c r="B112" s="151" t="s">
        <v>122</v>
      </c>
      <c r="C112" s="151"/>
      <c r="D112" s="151"/>
      <c r="E112" s="162" t="s">
        <v>170</v>
      </c>
      <c r="F112" s="163">
        <v>0</v>
      </c>
      <c r="G112" s="163">
        <v>0</v>
      </c>
      <c r="H112" s="163">
        <v>0</v>
      </c>
      <c r="I112" s="126">
        <v>0</v>
      </c>
      <c r="J112" s="100">
        <v>0</v>
      </c>
      <c r="K112" s="100">
        <v>0</v>
      </c>
      <c r="L112" s="100">
        <v>0</v>
      </c>
      <c r="M112" s="100">
        <v>0</v>
      </c>
      <c r="N112" s="127">
        <v>0</v>
      </c>
      <c r="O112" s="100">
        <v>0</v>
      </c>
      <c r="P112" s="100">
        <v>0</v>
      </c>
      <c r="Q112" s="100">
        <v>0</v>
      </c>
      <c r="R112" s="100">
        <v>0</v>
      </c>
      <c r="S112" s="127">
        <v>0</v>
      </c>
      <c r="T112" s="163">
        <v>0</v>
      </c>
      <c r="U112" s="100">
        <v>0</v>
      </c>
      <c r="V112" s="100">
        <v>0</v>
      </c>
      <c r="W112" s="100">
        <v>0</v>
      </c>
      <c r="X112" s="127">
        <v>0</v>
      </c>
      <c r="Y112" s="100">
        <v>0</v>
      </c>
      <c r="Z112" s="100">
        <v>0</v>
      </c>
      <c r="AA112" s="163">
        <v>0</v>
      </c>
      <c r="AB112" s="163">
        <v>0</v>
      </c>
      <c r="AC112" s="163">
        <v>0</v>
      </c>
      <c r="AD112" s="100">
        <v>0</v>
      </c>
      <c r="AE112" s="127">
        <v>0</v>
      </c>
      <c r="AF112" s="127">
        <v>0</v>
      </c>
      <c r="AG112" s="208">
        <v>0</v>
      </c>
      <c r="AH112" s="163">
        <v>0</v>
      </c>
      <c r="AI112" s="163">
        <v>0</v>
      </c>
      <c r="AJ112" s="187">
        <v>0</v>
      </c>
      <c r="AK112" s="197" t="s">
        <v>304</v>
      </c>
      <c r="AL112" s="209">
        <v>0</v>
      </c>
      <c r="AM112" s="212">
        <v>0</v>
      </c>
      <c r="AN112" s="212">
        <v>0</v>
      </c>
      <c r="AO112" s="212">
        <v>0</v>
      </c>
      <c r="AP112" s="216" t="s">
        <v>304</v>
      </c>
      <c r="AQ112" s="212">
        <v>0</v>
      </c>
      <c r="AR112" s="216" t="s">
        <v>304</v>
      </c>
      <c r="AS112" s="216" t="s">
        <v>304</v>
      </c>
      <c r="AT112" s="216" t="s">
        <v>304</v>
      </c>
      <c r="AU112" s="216" t="s">
        <v>304</v>
      </c>
      <c r="AV112" s="216" t="s">
        <v>304</v>
      </c>
      <c r="AW112" s="216" t="s">
        <v>304</v>
      </c>
      <c r="AX112" s="216" t="s">
        <v>304</v>
      </c>
      <c r="AY112" s="216" t="s">
        <v>304</v>
      </c>
      <c r="AZ112" s="216" t="s">
        <v>304</v>
      </c>
      <c r="BA112" s="209">
        <v>0</v>
      </c>
    </row>
    <row r="113" spans="2:53">
      <c r="B113" s="151" t="s">
        <v>123</v>
      </c>
      <c r="C113" s="151"/>
      <c r="D113" s="151"/>
      <c r="E113" s="162" t="s">
        <v>170</v>
      </c>
      <c r="F113" s="163">
        <v>0</v>
      </c>
      <c r="G113" s="173">
        <v>12700.436</v>
      </c>
      <c r="H113" s="173">
        <v>12700.436</v>
      </c>
      <c r="I113" s="126">
        <v>0</v>
      </c>
      <c r="J113" s="100">
        <v>12700.436</v>
      </c>
      <c r="K113" s="100">
        <v>0</v>
      </c>
      <c r="L113" s="100">
        <v>1E-3</v>
      </c>
      <c r="M113" s="100">
        <v>1E-3</v>
      </c>
      <c r="N113" s="127">
        <v>0</v>
      </c>
      <c r="O113" s="100">
        <v>0</v>
      </c>
      <c r="P113" s="100">
        <v>0</v>
      </c>
      <c r="Q113" s="100">
        <v>0</v>
      </c>
      <c r="R113" s="100">
        <v>0</v>
      </c>
      <c r="S113" s="100">
        <v>0</v>
      </c>
      <c r="T113" s="163">
        <v>0</v>
      </c>
      <c r="U113" s="100">
        <v>0</v>
      </c>
      <c r="V113" s="127">
        <v>0</v>
      </c>
      <c r="W113" s="127">
        <v>0</v>
      </c>
      <c r="X113" s="127">
        <v>0</v>
      </c>
      <c r="Y113" s="127">
        <v>0</v>
      </c>
      <c r="Z113" s="100">
        <v>0</v>
      </c>
      <c r="AA113" s="163">
        <v>0</v>
      </c>
      <c r="AB113" s="163">
        <v>0</v>
      </c>
      <c r="AC113" s="163">
        <v>0</v>
      </c>
      <c r="AD113" s="100">
        <v>0</v>
      </c>
      <c r="AE113" s="127">
        <v>0</v>
      </c>
      <c r="AF113" s="127">
        <v>0</v>
      </c>
      <c r="AG113" s="208">
        <v>0</v>
      </c>
      <c r="AH113" s="163">
        <v>0</v>
      </c>
      <c r="AI113" s="163">
        <v>0</v>
      </c>
      <c r="AJ113" s="187">
        <v>0</v>
      </c>
      <c r="AK113" s="197" t="s">
        <v>304</v>
      </c>
      <c r="AL113" s="209">
        <v>0</v>
      </c>
      <c r="AM113" s="212">
        <v>0</v>
      </c>
      <c r="AN113" s="212">
        <v>0</v>
      </c>
      <c r="AO113" s="212">
        <v>0</v>
      </c>
      <c r="AP113" s="216" t="s">
        <v>304</v>
      </c>
      <c r="AQ113" s="212">
        <v>0</v>
      </c>
      <c r="AR113" s="216" t="s">
        <v>304</v>
      </c>
      <c r="AS113" s="216" t="s">
        <v>304</v>
      </c>
      <c r="AT113" s="216" t="s">
        <v>304</v>
      </c>
      <c r="AU113" s="216" t="s">
        <v>304</v>
      </c>
      <c r="AV113" s="216" t="s">
        <v>304</v>
      </c>
      <c r="AW113" s="216" t="s">
        <v>304</v>
      </c>
      <c r="AX113" s="216" t="s">
        <v>304</v>
      </c>
      <c r="AY113" s="216" t="s">
        <v>304</v>
      </c>
      <c r="AZ113" s="216" t="s">
        <v>304</v>
      </c>
      <c r="BA113" s="209">
        <v>0</v>
      </c>
    </row>
    <row r="114" spans="2:53">
      <c r="B114" s="151" t="s">
        <v>319</v>
      </c>
      <c r="C114" s="151"/>
      <c r="D114" s="151"/>
      <c r="E114" s="162" t="s">
        <v>170</v>
      </c>
      <c r="F114" s="100">
        <v>0</v>
      </c>
      <c r="G114" s="100">
        <v>0</v>
      </c>
      <c r="H114" s="100">
        <v>0</v>
      </c>
      <c r="I114" s="100">
        <v>0</v>
      </c>
      <c r="J114" s="100">
        <v>0</v>
      </c>
      <c r="K114" s="100">
        <v>0</v>
      </c>
      <c r="L114" s="100">
        <v>0</v>
      </c>
      <c r="M114" s="100">
        <v>0</v>
      </c>
      <c r="N114" s="100">
        <v>0</v>
      </c>
      <c r="O114" s="100">
        <v>0</v>
      </c>
      <c r="P114" s="100">
        <v>0</v>
      </c>
      <c r="Q114" s="100">
        <v>0</v>
      </c>
      <c r="R114" s="100">
        <v>0</v>
      </c>
      <c r="S114" s="100">
        <v>0</v>
      </c>
      <c r="T114" s="100">
        <v>0</v>
      </c>
      <c r="U114" s="100">
        <v>0</v>
      </c>
      <c r="V114" s="100">
        <v>0</v>
      </c>
      <c r="W114" s="100">
        <v>0</v>
      </c>
      <c r="X114" s="100">
        <v>0</v>
      </c>
      <c r="Y114" s="100">
        <v>0</v>
      </c>
      <c r="Z114" s="100">
        <v>0</v>
      </c>
      <c r="AA114" s="100">
        <v>0</v>
      </c>
      <c r="AB114" s="100">
        <v>0</v>
      </c>
      <c r="AC114" s="100">
        <v>0</v>
      </c>
      <c r="AD114" s="100">
        <v>0</v>
      </c>
      <c r="AE114" s="100">
        <v>0</v>
      </c>
      <c r="AF114" s="100">
        <v>0</v>
      </c>
      <c r="AG114" s="100">
        <v>0</v>
      </c>
      <c r="AH114" s="100">
        <v>0</v>
      </c>
      <c r="AI114" s="100">
        <v>0</v>
      </c>
      <c r="AJ114" s="100">
        <v>0</v>
      </c>
      <c r="AK114" s="100">
        <v>0</v>
      </c>
      <c r="AL114" s="100">
        <v>0</v>
      </c>
      <c r="AM114" s="100">
        <v>0</v>
      </c>
      <c r="AN114" s="100">
        <v>0</v>
      </c>
      <c r="AO114" s="100">
        <v>0</v>
      </c>
      <c r="AP114" s="100">
        <v>0</v>
      </c>
      <c r="AQ114" s="212">
        <v>-292258</v>
      </c>
      <c r="AR114" s="216" t="s">
        <v>304</v>
      </c>
      <c r="AS114" s="216" t="s">
        <v>304</v>
      </c>
      <c r="AT114" s="216" t="s">
        <v>304</v>
      </c>
      <c r="AU114" s="216" t="s">
        <v>304</v>
      </c>
      <c r="AV114" s="216" t="s">
        <v>304</v>
      </c>
      <c r="AW114" s="216" t="s">
        <v>304</v>
      </c>
      <c r="AX114" s="216" t="s">
        <v>304</v>
      </c>
      <c r="AY114" s="216" t="s">
        <v>304</v>
      </c>
      <c r="AZ114" s="216" t="s">
        <v>304</v>
      </c>
      <c r="BA114" s="209">
        <v>0</v>
      </c>
    </row>
    <row r="115" spans="2:53">
      <c r="B115" s="151" t="s">
        <v>421</v>
      </c>
      <c r="C115" s="151"/>
      <c r="D115" s="151"/>
      <c r="E115" s="162" t="s">
        <v>170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>
        <v>0</v>
      </c>
      <c r="Q115" s="100">
        <v>0</v>
      </c>
      <c r="R115" s="100">
        <v>0</v>
      </c>
      <c r="S115" s="100">
        <v>0</v>
      </c>
      <c r="T115" s="100">
        <v>0</v>
      </c>
      <c r="U115" s="100">
        <v>0</v>
      </c>
      <c r="V115" s="100">
        <v>0</v>
      </c>
      <c r="W115" s="100">
        <v>0</v>
      </c>
      <c r="X115" s="100">
        <v>0</v>
      </c>
      <c r="Y115" s="100">
        <v>0</v>
      </c>
      <c r="Z115" s="100">
        <v>0</v>
      </c>
      <c r="AA115" s="100">
        <v>0</v>
      </c>
      <c r="AB115" s="100">
        <v>0</v>
      </c>
      <c r="AC115" s="100">
        <v>0</v>
      </c>
      <c r="AD115" s="100">
        <v>0</v>
      </c>
      <c r="AE115" s="100">
        <v>0</v>
      </c>
      <c r="AF115" s="100">
        <v>0</v>
      </c>
      <c r="AG115" s="100">
        <v>0</v>
      </c>
      <c r="AH115" s="100">
        <v>0</v>
      </c>
      <c r="AI115" s="100">
        <v>0</v>
      </c>
      <c r="AJ115" s="100">
        <v>0</v>
      </c>
      <c r="AK115" s="100">
        <v>0</v>
      </c>
      <c r="AL115" s="100">
        <v>0</v>
      </c>
      <c r="AM115" s="100">
        <v>0</v>
      </c>
      <c r="AN115" s="100">
        <v>0</v>
      </c>
      <c r="AO115" s="100">
        <v>0</v>
      </c>
      <c r="AP115" s="100">
        <v>0</v>
      </c>
      <c r="AQ115" s="100">
        <v>0</v>
      </c>
      <c r="AR115" s="100">
        <v>0</v>
      </c>
      <c r="AS115" s="216" t="s">
        <v>304</v>
      </c>
      <c r="AT115" s="216" t="s">
        <v>304</v>
      </c>
      <c r="AU115" s="216" t="s">
        <v>304</v>
      </c>
      <c r="AV115" s="216" t="s">
        <v>304</v>
      </c>
      <c r="AW115" s="216" t="s">
        <v>304</v>
      </c>
      <c r="AX115" s="173">
        <v>-8962</v>
      </c>
      <c r="AY115" s="173">
        <v>-8962</v>
      </c>
      <c r="AZ115" s="216" t="s">
        <v>304</v>
      </c>
      <c r="BA115" s="209">
        <v>-8962</v>
      </c>
    </row>
    <row r="116" spans="2:53">
      <c r="B116" s="155" t="s">
        <v>286</v>
      </c>
      <c r="C116" s="128"/>
      <c r="D116" s="128"/>
      <c r="E116" s="131" t="s">
        <v>170</v>
      </c>
      <c r="F116" s="132">
        <f>SUM(F101:F113)</f>
        <v>-363675.75599999999</v>
      </c>
      <c r="G116" s="132">
        <f>SUM(G101:G113)</f>
        <v>-336752.82699999999</v>
      </c>
      <c r="H116" s="132">
        <f>SUM(H101:H113)</f>
        <v>-417159.28499999997</v>
      </c>
      <c r="I116" s="220">
        <f>SUM(I101:I113)</f>
        <v>0</v>
      </c>
      <c r="J116" s="133">
        <f>SUM(J101:J115)</f>
        <v>-1630541.4589999998</v>
      </c>
      <c r="K116" s="133">
        <f t="shared" ref="K116:BA116" si="9">SUM(K101:K115)</f>
        <v>-155661.41700000004</v>
      </c>
      <c r="L116" s="133">
        <f t="shared" si="9"/>
        <v>-243486.394</v>
      </c>
      <c r="M116" s="133">
        <f t="shared" si="9"/>
        <v>-260073.12799999997</v>
      </c>
      <c r="N116" s="133">
        <f t="shared" si="9"/>
        <v>0</v>
      </c>
      <c r="O116" s="133">
        <f t="shared" si="9"/>
        <v>-309817.39</v>
      </c>
      <c r="P116" s="133">
        <f t="shared" si="9"/>
        <v>-29184.336000000003</v>
      </c>
      <c r="Q116" s="133">
        <f t="shared" si="9"/>
        <v>702931.74699999997</v>
      </c>
      <c r="R116" s="133">
        <f t="shared" si="9"/>
        <v>865295.45799999998</v>
      </c>
      <c r="S116" s="133">
        <f t="shared" si="9"/>
        <v>0</v>
      </c>
      <c r="T116" s="133">
        <f t="shared" si="9"/>
        <v>759733.3629999999</v>
      </c>
      <c r="U116" s="133">
        <f t="shared" si="9"/>
        <v>-612663.63300000003</v>
      </c>
      <c r="V116" s="133">
        <f t="shared" si="9"/>
        <v>-684881.71900000016</v>
      </c>
      <c r="W116" s="133">
        <f t="shared" si="9"/>
        <v>-1315805.21</v>
      </c>
      <c r="X116" s="133">
        <f t="shared" si="9"/>
        <v>0</v>
      </c>
      <c r="Y116" s="133">
        <f t="shared" si="9"/>
        <v>-1506815.3559999999</v>
      </c>
      <c r="Z116" s="133">
        <f t="shared" si="9"/>
        <v>-66045.385000000009</v>
      </c>
      <c r="AA116" s="133">
        <f t="shared" si="9"/>
        <v>-63440.385000000002</v>
      </c>
      <c r="AB116" s="133">
        <f t="shared" si="9"/>
        <v>-120641</v>
      </c>
      <c r="AC116" s="133">
        <f t="shared" si="9"/>
        <v>-120641</v>
      </c>
      <c r="AD116" s="133">
        <f t="shared" si="9"/>
        <v>-254324</v>
      </c>
      <c r="AE116" s="133">
        <f t="shared" si="9"/>
        <v>-254324</v>
      </c>
      <c r="AF116" s="133">
        <f t="shared" si="9"/>
        <v>0</v>
      </c>
      <c r="AG116" s="133">
        <f t="shared" si="9"/>
        <v>-234074</v>
      </c>
      <c r="AH116" s="106">
        <f t="shared" si="9"/>
        <v>-24833</v>
      </c>
      <c r="AI116" s="106">
        <f t="shared" si="9"/>
        <v>-142262</v>
      </c>
      <c r="AJ116" s="106">
        <f t="shared" si="9"/>
        <v>-147027</v>
      </c>
      <c r="AK116" s="133">
        <f t="shared" si="9"/>
        <v>0</v>
      </c>
      <c r="AL116" s="133">
        <f t="shared" si="9"/>
        <v>-237240</v>
      </c>
      <c r="AM116" s="106">
        <f t="shared" si="9"/>
        <v>-47063</v>
      </c>
      <c r="AN116" s="106">
        <f t="shared" si="9"/>
        <v>-64319</v>
      </c>
      <c r="AO116" s="106">
        <f t="shared" si="9"/>
        <v>-172914</v>
      </c>
      <c r="AP116" s="133">
        <f t="shared" si="9"/>
        <v>0</v>
      </c>
      <c r="AQ116" s="133">
        <f t="shared" si="9"/>
        <v>-281999</v>
      </c>
      <c r="AR116" s="106">
        <f t="shared" si="9"/>
        <v>87854</v>
      </c>
      <c r="AS116" s="106">
        <f t="shared" si="9"/>
        <v>-174741</v>
      </c>
      <c r="AT116" s="106">
        <f t="shared" si="9"/>
        <v>507254</v>
      </c>
      <c r="AU116" s="106">
        <f t="shared" si="9"/>
        <v>0</v>
      </c>
      <c r="AV116" s="133">
        <f t="shared" si="9"/>
        <v>553822</v>
      </c>
      <c r="AW116" s="133">
        <f t="shared" si="9"/>
        <v>131183</v>
      </c>
      <c r="AX116" s="133">
        <f t="shared" si="9"/>
        <v>-358783</v>
      </c>
      <c r="AY116" s="133">
        <f t="shared" si="9"/>
        <v>-416134</v>
      </c>
      <c r="AZ116" s="106">
        <f>SUM(AZ101:AZ115)</f>
        <v>0</v>
      </c>
      <c r="BA116" s="133">
        <f t="shared" si="9"/>
        <v>-604362</v>
      </c>
    </row>
    <row r="117" spans="2:53">
      <c r="B117" s="151"/>
      <c r="C117" s="151"/>
      <c r="D117" s="151"/>
      <c r="E117" s="162"/>
      <c r="F117" s="173"/>
      <c r="G117" s="173"/>
      <c r="H117" s="173"/>
      <c r="I117" s="173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204"/>
      <c r="AH117" s="100"/>
      <c r="AI117" s="100"/>
      <c r="AJ117" s="100"/>
      <c r="AK117" s="201"/>
      <c r="AL117" s="204"/>
      <c r="AM117" s="100"/>
      <c r="AN117" s="100"/>
      <c r="AO117" s="100"/>
      <c r="AP117" s="230"/>
      <c r="AQ117" s="240"/>
      <c r="AR117" s="100"/>
      <c r="AS117" s="100"/>
      <c r="AU117" s="232"/>
      <c r="AV117" s="240"/>
      <c r="AZ117" s="232"/>
      <c r="BA117" s="209"/>
    </row>
    <row r="118" spans="2:53">
      <c r="B118" s="151" t="s">
        <v>124</v>
      </c>
      <c r="C118" s="151"/>
      <c r="D118" s="151"/>
      <c r="E118" s="162" t="s">
        <v>170</v>
      </c>
      <c r="F118" s="173">
        <v>15467.476000000001</v>
      </c>
      <c r="G118" s="173">
        <v>13647.771000000001</v>
      </c>
      <c r="H118" s="173">
        <v>93755.710999999996</v>
      </c>
      <c r="I118" s="126">
        <v>0</v>
      </c>
      <c r="J118" s="100">
        <v>243150.20600000001</v>
      </c>
      <c r="K118" s="100">
        <v>18097.534</v>
      </c>
      <c r="L118" s="100">
        <v>10352.403</v>
      </c>
      <c r="M118" s="100">
        <v>-12086.227999999999</v>
      </c>
      <c r="N118" s="127">
        <v>0</v>
      </c>
      <c r="O118" s="100">
        <v>-3531.5430000000001</v>
      </c>
      <c r="P118" s="100">
        <v>-26031.433000000001</v>
      </c>
      <c r="Q118" s="100">
        <v>568.91800000000001</v>
      </c>
      <c r="R118" s="100">
        <v>49010.911999999997</v>
      </c>
      <c r="S118" s="127">
        <v>0</v>
      </c>
      <c r="T118" s="169">
        <v>22436.735000000001</v>
      </c>
      <c r="U118" s="169">
        <v>-38054.741999999998</v>
      </c>
      <c r="V118" s="169">
        <v>43165.853000000003</v>
      </c>
      <c r="W118" s="169">
        <v>108223.223</v>
      </c>
      <c r="X118" s="174">
        <v>0</v>
      </c>
      <c r="Y118" s="169">
        <v>179467</v>
      </c>
      <c r="Z118" s="100">
        <v>22</v>
      </c>
      <c r="AA118" s="169">
        <v>-18880</v>
      </c>
      <c r="AB118" s="169">
        <v>-19650</v>
      </c>
      <c r="AC118" s="169">
        <v>-19650</v>
      </c>
      <c r="AD118" s="100">
        <v>-8745</v>
      </c>
      <c r="AE118" s="169">
        <v>-8745</v>
      </c>
      <c r="AF118" s="127">
        <v>0</v>
      </c>
      <c r="AG118" s="206">
        <v>-14985</v>
      </c>
      <c r="AH118" s="169">
        <v>133688</v>
      </c>
      <c r="AI118" s="169">
        <v>48876</v>
      </c>
      <c r="AJ118" s="169">
        <v>101158</v>
      </c>
      <c r="AK118" s="200" t="s">
        <v>304</v>
      </c>
      <c r="AL118" s="206">
        <v>85341</v>
      </c>
      <c r="AM118" s="169">
        <v>6536</v>
      </c>
      <c r="AN118" s="169">
        <v>12807</v>
      </c>
      <c r="AO118" s="169">
        <v>6709</v>
      </c>
      <c r="AP118" s="234" t="s">
        <v>304</v>
      </c>
      <c r="AQ118" s="169">
        <v>22851</v>
      </c>
      <c r="AR118" s="169">
        <v>59347</v>
      </c>
      <c r="AS118" s="169">
        <v>55128</v>
      </c>
      <c r="AT118" s="169">
        <v>98669</v>
      </c>
      <c r="AU118" s="234" t="s">
        <v>304</v>
      </c>
      <c r="AV118" s="169">
        <v>65759</v>
      </c>
      <c r="AW118" s="169">
        <v>-18003</v>
      </c>
      <c r="AX118" s="169">
        <v>-11448</v>
      </c>
      <c r="AY118" s="169">
        <v>29511</v>
      </c>
      <c r="AZ118" s="234" t="s">
        <v>304</v>
      </c>
      <c r="BA118" s="209">
        <v>-15942</v>
      </c>
    </row>
    <row r="119" spans="2:53">
      <c r="B119" s="151" t="s">
        <v>261</v>
      </c>
      <c r="C119" s="151"/>
      <c r="D119" s="151"/>
      <c r="E119" s="162" t="s">
        <v>170</v>
      </c>
      <c r="F119" s="163">
        <v>0</v>
      </c>
      <c r="G119" s="163">
        <v>0</v>
      </c>
      <c r="H119" s="163">
        <v>0</v>
      </c>
      <c r="I119" s="126">
        <v>0</v>
      </c>
      <c r="J119" s="100">
        <v>0</v>
      </c>
      <c r="K119" s="100">
        <v>0</v>
      </c>
      <c r="L119" s="100">
        <v>0</v>
      </c>
      <c r="M119" s="100">
        <v>0</v>
      </c>
      <c r="N119" s="127">
        <v>0</v>
      </c>
      <c r="O119" s="100">
        <v>0</v>
      </c>
      <c r="P119" s="100">
        <v>0</v>
      </c>
      <c r="Q119" s="100">
        <v>0</v>
      </c>
      <c r="R119" s="100">
        <v>0</v>
      </c>
      <c r="S119" s="127">
        <v>0</v>
      </c>
      <c r="T119" s="163">
        <v>0</v>
      </c>
      <c r="U119" s="169">
        <v>-17.192</v>
      </c>
      <c r="V119" s="169">
        <v>-18.79</v>
      </c>
      <c r="W119" s="169">
        <v>-57.665999999999997</v>
      </c>
      <c r="X119" s="174">
        <v>0</v>
      </c>
      <c r="Y119" s="169">
        <v>-97.97</v>
      </c>
      <c r="Z119" s="100">
        <v>-18880</v>
      </c>
      <c r="AA119" s="169">
        <v>22</v>
      </c>
      <c r="AB119" s="169">
        <v>82</v>
      </c>
      <c r="AC119" s="169">
        <v>82</v>
      </c>
      <c r="AD119" s="100">
        <v>84</v>
      </c>
      <c r="AE119" s="169">
        <v>84</v>
      </c>
      <c r="AF119" s="127">
        <v>0</v>
      </c>
      <c r="AG119" s="206">
        <v>-279</v>
      </c>
      <c r="AH119" s="169">
        <v>335</v>
      </c>
      <c r="AI119" s="169">
        <v>369</v>
      </c>
      <c r="AJ119" s="169">
        <v>355</v>
      </c>
      <c r="AK119" s="200" t="s">
        <v>304</v>
      </c>
      <c r="AL119" s="206">
        <v>376</v>
      </c>
      <c r="AM119" s="169">
        <v>1</v>
      </c>
      <c r="AN119" s="169">
        <v>-92</v>
      </c>
      <c r="AO119" s="169">
        <v>-33</v>
      </c>
      <c r="AP119" s="234" t="s">
        <v>304</v>
      </c>
      <c r="AQ119" s="169">
        <v>-136</v>
      </c>
      <c r="AR119" s="169">
        <v>126</v>
      </c>
      <c r="AS119" s="169">
        <v>128</v>
      </c>
      <c r="AT119" s="169">
        <v>111</v>
      </c>
      <c r="AU119" s="234" t="s">
        <v>304</v>
      </c>
      <c r="AV119" s="169">
        <v>114</v>
      </c>
      <c r="AW119" s="169">
        <v>1</v>
      </c>
      <c r="AX119" s="169">
        <v>-9</v>
      </c>
      <c r="AY119" s="169">
        <v>-8</v>
      </c>
      <c r="AZ119" s="234" t="s">
        <v>304</v>
      </c>
      <c r="BA119" s="209">
        <v>14</v>
      </c>
    </row>
    <row r="120" spans="2:53">
      <c r="B120" s="155" t="s">
        <v>125</v>
      </c>
      <c r="C120" s="128"/>
      <c r="D120" s="128"/>
      <c r="E120" s="131" t="s">
        <v>170</v>
      </c>
      <c r="F120" s="132">
        <f>SUM(F69,F98,F116,F118,F119)</f>
        <v>-439629.67799999996</v>
      </c>
      <c r="G120" s="132">
        <f>SUM(G69,G98,G116,G118,G119)</f>
        <v>-395444.908</v>
      </c>
      <c r="H120" s="132">
        <f>SUM(H69,H98,H116,H118,H119)</f>
        <v>-364682.25100000005</v>
      </c>
      <c r="I120" s="220">
        <f>SUM(I118:I119)</f>
        <v>0</v>
      </c>
      <c r="J120" s="133">
        <f>SUM(J69,J98,J116,J118,J119)</f>
        <v>-15727.101999999722</v>
      </c>
      <c r="K120" s="133">
        <f>SUM(K69,K98,K116,K118,K119)</f>
        <v>-221835.84700000001</v>
      </c>
      <c r="L120" s="133">
        <f>SUM(L69,L98,L116,L118,L119)</f>
        <v>722185.08999999985</v>
      </c>
      <c r="M120" s="133">
        <f>SUM(M69,M98,M116,M118,M119)</f>
        <v>54800.874999999942</v>
      </c>
      <c r="N120" s="221">
        <f>SUM(N118:N119)</f>
        <v>0</v>
      </c>
      <c r="O120" s="133">
        <f>SUM(O69,O98,O116,O118,O119)</f>
        <v>99221.269000000029</v>
      </c>
      <c r="P120" s="133">
        <f>SUM(P69,P98,P116,P118,P119)</f>
        <v>-434203.7240000001</v>
      </c>
      <c r="Q120" s="133">
        <f>SUM(Q69,Q98,Q116,Q118,Q119)</f>
        <v>54659.262455309792</v>
      </c>
      <c r="R120" s="133">
        <f>SUM(R69,R98,R116,R118,R119)</f>
        <v>89943.135000000111</v>
      </c>
      <c r="S120" s="221">
        <f>SUM(S118:S119)</f>
        <v>0</v>
      </c>
      <c r="T120" s="133">
        <f>SUM(T69,T98,T116,T118,T119)</f>
        <v>383803.84599999967</v>
      </c>
      <c r="U120" s="133">
        <f>SUM(U69,U98,U116,U118,U119)</f>
        <v>-103663.94500000005</v>
      </c>
      <c r="V120" s="133">
        <f>SUM(V69,V98,V116,V118,V119)</f>
        <v>587597.69799999963</v>
      </c>
      <c r="W120" s="133">
        <f>SUM(W69,W98,W116,W118,W119)</f>
        <v>285360.43299999944</v>
      </c>
      <c r="X120" s="221">
        <f>SUM(X118:X119)</f>
        <v>0</v>
      </c>
      <c r="Y120" s="133">
        <f>SUM(Y69,Y98,Y116,Y118,Y119)+1</f>
        <v>292796.24300000025</v>
      </c>
      <c r="Z120" s="106">
        <f>SUM(Z69,Z98,Z116,Z118,Z119)</f>
        <v>-693092.54360033001</v>
      </c>
      <c r="AA120" s="170">
        <f>SUM(AA69,AA98,AA116,AA118,AA119)</f>
        <v>-690729.19200000004</v>
      </c>
      <c r="AB120" s="170">
        <f>SUM(AB69,AB98,AB116,AB118,AB119)-1</f>
        <v>-612561.98861999996</v>
      </c>
      <c r="AC120" s="170">
        <f>SUM(AC69,AC98,AC116,AC118,AC119)</f>
        <v>-612562</v>
      </c>
      <c r="AD120" s="106">
        <f>SUM(AD69,AD98,AD116,AD118,AD119)</f>
        <v>-723402.69500000007</v>
      </c>
      <c r="AE120" s="170">
        <v>-759133</v>
      </c>
      <c r="AF120" s="221">
        <f>SUM(AF118:AF119)</f>
        <v>0</v>
      </c>
      <c r="AG120" s="210">
        <f>SUM(AG69,AG98,AG116,AG118,AG119)</f>
        <v>-445099</v>
      </c>
      <c r="AH120" s="170">
        <f>SUM(AH69,AH98,AH116,AH118,AH119)</f>
        <v>165176</v>
      </c>
      <c r="AI120" s="170">
        <f>SUM(AI69,AI98,AI116,AI118,AI119)</f>
        <v>-106804</v>
      </c>
      <c r="AJ120" s="170">
        <v>138565</v>
      </c>
      <c r="AK120" s="202" t="s">
        <v>304</v>
      </c>
      <c r="AL120" s="210">
        <f>SUM(AL69,AL98,AL116,AL118,AL119)</f>
        <v>89399</v>
      </c>
      <c r="AM120" s="170">
        <v>28392</v>
      </c>
      <c r="AN120" s="170">
        <v>299080</v>
      </c>
      <c r="AO120" s="170">
        <v>40193</v>
      </c>
      <c r="AP120" s="237" t="s">
        <v>304</v>
      </c>
      <c r="AQ120" s="210">
        <v>-170015</v>
      </c>
      <c r="AR120" s="170">
        <v>80749</v>
      </c>
      <c r="AS120" s="170">
        <v>-2591</v>
      </c>
      <c r="AT120" s="170">
        <v>233183</v>
      </c>
      <c r="AU120" s="237" t="s">
        <v>304</v>
      </c>
      <c r="AV120" s="210">
        <f>AV69+AV98+AV116+AV118+AV119</f>
        <v>-115307</v>
      </c>
      <c r="AW120" s="210">
        <f>AW69+AW98+AW116+AW118+AW119</f>
        <v>207930</v>
      </c>
      <c r="AX120" s="210">
        <f>AX69+AX98+AX116+AX118+AX119</f>
        <v>307162</v>
      </c>
      <c r="AY120" s="210">
        <f>AY69+AY98+AY116+AY118+AY119</f>
        <v>503828</v>
      </c>
      <c r="AZ120" s="237" t="s">
        <v>304</v>
      </c>
      <c r="BA120" s="210">
        <f>BA69+BA98+BA116+BA118+BA119</f>
        <v>287688</v>
      </c>
    </row>
    <row r="121" spans="2:53">
      <c r="B121" s="151"/>
      <c r="C121" s="151"/>
      <c r="D121" s="151"/>
      <c r="E121" s="162"/>
      <c r="F121" s="173"/>
      <c r="G121" s="173"/>
      <c r="H121" s="173"/>
      <c r="I121" s="173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206"/>
      <c r="AH121" s="100"/>
      <c r="AI121" s="100"/>
      <c r="AJ121" s="100"/>
      <c r="AK121" s="201"/>
      <c r="AL121" s="206"/>
      <c r="AM121" s="100"/>
      <c r="AN121" s="100"/>
      <c r="AO121" s="100"/>
      <c r="AP121" s="230"/>
      <c r="AQ121" s="240"/>
      <c r="AR121" s="100"/>
      <c r="AS121" s="100"/>
      <c r="AU121" s="232"/>
      <c r="AV121" s="240"/>
      <c r="AZ121" s="232"/>
      <c r="BA121" s="209"/>
    </row>
    <row r="122" spans="2:53">
      <c r="B122" s="151" t="s">
        <v>126</v>
      </c>
      <c r="C122" s="151"/>
      <c r="D122" s="151"/>
      <c r="E122" s="162" t="s">
        <v>170</v>
      </c>
      <c r="F122" s="173">
        <v>826443.71799999999</v>
      </c>
      <c r="G122" s="173">
        <v>826443.71799999999</v>
      </c>
      <c r="H122" s="173">
        <v>826443.71799999999</v>
      </c>
      <c r="I122" s="126">
        <v>0</v>
      </c>
      <c r="J122" s="100">
        <v>826443.71799999999</v>
      </c>
      <c r="K122" s="100">
        <v>808434.13899999997</v>
      </c>
      <c r="L122" s="100">
        <v>808424.13899999997</v>
      </c>
      <c r="M122" s="100">
        <v>808434.13899999997</v>
      </c>
      <c r="N122" s="127">
        <v>0</v>
      </c>
      <c r="O122" s="100">
        <v>808434.13899999997</v>
      </c>
      <c r="P122" s="100">
        <v>905452.51100000006</v>
      </c>
      <c r="Q122" s="100">
        <v>905452.51100000006</v>
      </c>
      <c r="R122" s="100">
        <v>905452.51100000006</v>
      </c>
      <c r="S122" s="127">
        <v>0</v>
      </c>
      <c r="T122" s="169">
        <v>905452.51100000006</v>
      </c>
      <c r="U122" s="169">
        <v>1266604.8149999999</v>
      </c>
      <c r="V122" s="169">
        <v>1266604.8149999999</v>
      </c>
      <c r="W122" s="169">
        <v>1266604.8149999999</v>
      </c>
      <c r="X122" s="174">
        <v>0</v>
      </c>
      <c r="Y122" s="169">
        <v>1266604.8149999999</v>
      </c>
      <c r="Z122" s="100">
        <v>1545848</v>
      </c>
      <c r="AA122" s="173">
        <v>1545848</v>
      </c>
      <c r="AB122" s="173">
        <v>1545848</v>
      </c>
      <c r="AC122" s="173">
        <v>1545848</v>
      </c>
      <c r="AD122" s="100">
        <v>1545848</v>
      </c>
      <c r="AE122" s="173">
        <v>1545848</v>
      </c>
      <c r="AF122" s="127">
        <v>0</v>
      </c>
      <c r="AG122" s="207">
        <v>1545848</v>
      </c>
      <c r="AH122" s="173">
        <v>1064452</v>
      </c>
      <c r="AI122" s="173">
        <v>1064452</v>
      </c>
      <c r="AJ122" s="173">
        <v>1064452</v>
      </c>
      <c r="AK122" s="199" t="s">
        <v>304</v>
      </c>
      <c r="AL122" s="207">
        <v>1064452</v>
      </c>
      <c r="AM122" s="173">
        <v>1145864</v>
      </c>
      <c r="AN122" s="173">
        <v>1145864</v>
      </c>
      <c r="AO122" s="173">
        <v>1145864</v>
      </c>
      <c r="AP122" s="233" t="s">
        <v>304</v>
      </c>
      <c r="AQ122" s="173">
        <v>1145864</v>
      </c>
      <c r="AR122" s="173">
        <v>975849</v>
      </c>
      <c r="AS122" s="173">
        <v>975849</v>
      </c>
      <c r="AT122" s="173">
        <v>1140550</v>
      </c>
      <c r="AU122" s="233" t="s">
        <v>304</v>
      </c>
      <c r="AV122" s="173">
        <v>1144193</v>
      </c>
      <c r="AW122" s="173">
        <f>AV123</f>
        <v>1028886</v>
      </c>
      <c r="AX122" s="173">
        <v>762817</v>
      </c>
      <c r="AY122" s="173">
        <v>762817</v>
      </c>
      <c r="AZ122" s="233" t="s">
        <v>304</v>
      </c>
      <c r="BA122" s="209">
        <v>763185</v>
      </c>
    </row>
    <row r="123" spans="2:53">
      <c r="B123" s="155" t="s">
        <v>127</v>
      </c>
      <c r="C123" s="128"/>
      <c r="D123" s="128"/>
      <c r="E123" s="131" t="s">
        <v>170</v>
      </c>
      <c r="F123" s="132">
        <f t="shared" ref="F123:R123" si="10">SUM(F120:F122)</f>
        <v>386814.04000000004</v>
      </c>
      <c r="G123" s="132">
        <f t="shared" si="10"/>
        <v>430998.81</v>
      </c>
      <c r="H123" s="132">
        <f t="shared" si="10"/>
        <v>461761.46699999995</v>
      </c>
      <c r="I123" s="220">
        <f>SUM(I120:I122)</f>
        <v>0</v>
      </c>
      <c r="J123" s="133">
        <f t="shared" si="10"/>
        <v>810716.61600000027</v>
      </c>
      <c r="K123" s="133">
        <f t="shared" si="10"/>
        <v>586598.2919999999</v>
      </c>
      <c r="L123" s="133">
        <f t="shared" si="10"/>
        <v>1530609.2289999998</v>
      </c>
      <c r="M123" s="133">
        <f t="shared" si="10"/>
        <v>863235.01399999997</v>
      </c>
      <c r="N123" s="221">
        <f>SUM(N120:N122)</f>
        <v>0</v>
      </c>
      <c r="O123" s="133">
        <f t="shared" si="10"/>
        <v>907655.40800000005</v>
      </c>
      <c r="P123" s="133">
        <f t="shared" si="10"/>
        <v>471248.78699999995</v>
      </c>
      <c r="Q123" s="133">
        <f t="shared" si="10"/>
        <v>960111.7734553098</v>
      </c>
      <c r="R123" s="133">
        <f t="shared" si="10"/>
        <v>995395.64600000018</v>
      </c>
      <c r="S123" s="221">
        <f>SUM(S120:S122)</f>
        <v>0</v>
      </c>
      <c r="T123" s="133">
        <f>SUM(T120:T122)+1</f>
        <v>1289257.3569999998</v>
      </c>
      <c r="U123" s="133">
        <f t="shared" ref="U123:Z123" si="11">SUM(U120:U122)</f>
        <v>1162940.8699999999</v>
      </c>
      <c r="V123" s="133">
        <f t="shared" si="11"/>
        <v>1854202.5129999996</v>
      </c>
      <c r="W123" s="133">
        <f t="shared" si="11"/>
        <v>1551965.2479999994</v>
      </c>
      <c r="X123" s="221">
        <f t="shared" si="11"/>
        <v>0</v>
      </c>
      <c r="Y123" s="133">
        <f t="shared" si="11"/>
        <v>1559401.0580000002</v>
      </c>
      <c r="Z123" s="106">
        <f t="shared" si="11"/>
        <v>852755.45639966999</v>
      </c>
      <c r="AA123" s="170">
        <f>SUM(AA120:AA122)</f>
        <v>855118.80799999996</v>
      </c>
      <c r="AB123" s="170">
        <f>SUM(AB120:AB122)</f>
        <v>933286.01138000004</v>
      </c>
      <c r="AC123" s="170">
        <v>899330</v>
      </c>
      <c r="AD123" s="106">
        <f>SUM(AD120:AD122)</f>
        <v>822445.30499999993</v>
      </c>
      <c r="AE123" s="170">
        <v>786715</v>
      </c>
      <c r="AF123" s="223">
        <f>SUM(AF120:AF122)</f>
        <v>0</v>
      </c>
      <c r="AG123" s="210">
        <f>SUM(AG120:AG122)</f>
        <v>1100749</v>
      </c>
      <c r="AH123" s="170">
        <f>SUM(AH120:AH122)</f>
        <v>1229628</v>
      </c>
      <c r="AI123" s="170">
        <f>SUM(AI120:AI122)</f>
        <v>957648</v>
      </c>
      <c r="AJ123" s="170">
        <v>1203017</v>
      </c>
      <c r="AK123" s="202" t="s">
        <v>304</v>
      </c>
      <c r="AL123" s="210">
        <f>SUM(AL120:AL122)</f>
        <v>1153851</v>
      </c>
      <c r="AM123" s="170">
        <v>1174256</v>
      </c>
      <c r="AN123" s="170">
        <v>1444944</v>
      </c>
      <c r="AO123" s="170">
        <v>1186057</v>
      </c>
      <c r="AP123" s="237" t="s">
        <v>304</v>
      </c>
      <c r="AQ123" s="210">
        <v>975849</v>
      </c>
      <c r="AR123" s="170">
        <v>1056598</v>
      </c>
      <c r="AS123" s="170">
        <v>973258</v>
      </c>
      <c r="AT123" s="170">
        <v>1373733</v>
      </c>
      <c r="AU123" s="237" t="s">
        <v>304</v>
      </c>
      <c r="AV123" s="210">
        <f>AV120+AV122</f>
        <v>1028886</v>
      </c>
      <c r="AW123" s="205">
        <f>AW120+AW122</f>
        <v>1236816</v>
      </c>
      <c r="AX123" s="205">
        <f>AX120+AX122</f>
        <v>1069979</v>
      </c>
      <c r="AY123" s="205">
        <f>AY120+AY122</f>
        <v>1266645</v>
      </c>
      <c r="AZ123" s="237" t="s">
        <v>304</v>
      </c>
      <c r="BA123" s="205">
        <f>BA120+BA122</f>
        <v>1050873</v>
      </c>
    </row>
    <row r="124" spans="2:53">
      <c r="AH124" s="47"/>
      <c r="AI124" s="47"/>
      <c r="AJ124" s="47"/>
      <c r="AK124" s="47"/>
    </row>
    <row r="127" spans="2:53">
      <c r="B127" s="32"/>
      <c r="C127" s="33"/>
    </row>
  </sheetData>
  <pageMargins left="0.25" right="0.25" top="0.75" bottom="0.75" header="0.3" footer="0.3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37A3-40CF-48FB-A87B-4DF74B781221}">
  <sheetPr>
    <pageSetUpPr fitToPage="1"/>
  </sheetPr>
  <dimension ref="A1:AV120"/>
  <sheetViews>
    <sheetView showGridLines="0" zoomScaleNormal="100" workbookViewId="0"/>
  </sheetViews>
  <sheetFormatPr defaultColWidth="8.7109375" defaultRowHeight="12.75" outlineLevelCol="1"/>
  <cols>
    <col min="1" max="1" width="2.42578125" style="145" customWidth="1"/>
    <col min="2" max="2" width="49.5703125" style="145" customWidth="1"/>
    <col min="3" max="3" width="17" style="161" customWidth="1"/>
    <col min="4" max="7" width="15.28515625" style="150" hidden="1" customWidth="1" outlineLevel="1"/>
    <col min="8" max="8" width="13" style="147" bestFit="1" customWidth="1" collapsed="1"/>
    <col min="9" max="12" width="14.5703125" style="145" hidden="1" customWidth="1" outlineLevel="1"/>
    <col min="13" max="13" width="13" style="147" bestFit="1" customWidth="1" collapsed="1"/>
    <col min="14" max="17" width="14.5703125" style="145" hidden="1" customWidth="1" outlineLevel="1"/>
    <col min="18" max="18" width="12.28515625" style="147" bestFit="1" customWidth="1" collapsed="1"/>
    <col min="19" max="21" width="15.5703125" style="145" hidden="1" customWidth="1" outlineLevel="1"/>
    <col min="22" max="22" width="2" style="145" hidden="1" customWidth="1" outlineLevel="1"/>
    <col min="23" max="23" width="12.28515625" style="147" bestFit="1" customWidth="1" collapsed="1"/>
    <col min="24" max="27" width="13" style="147" hidden="1" customWidth="1" outlineLevel="1"/>
    <col min="28" max="28" width="12.28515625" style="147" bestFit="1" customWidth="1" collapsed="1"/>
    <col min="29" max="29" width="12.5703125" style="147" hidden="1" customWidth="1" outlineLevel="1"/>
    <col min="30" max="31" width="12.5703125" style="145" hidden="1" customWidth="1" outlineLevel="1"/>
    <col min="32" max="32" width="13.28515625" style="145" hidden="1" customWidth="1" outlineLevel="1"/>
    <col min="33" max="33" width="12.28515625" style="147" bestFit="1" customWidth="1" collapsed="1"/>
    <col min="34" max="34" width="12.5703125" style="145" hidden="1" customWidth="1" outlineLevel="1"/>
    <col min="35" max="35" width="10.85546875" style="145" hidden="1" customWidth="1" outlineLevel="1"/>
    <col min="36" max="37" width="12.28515625" style="145" hidden="1" customWidth="1" outlineLevel="1"/>
    <col min="38" max="38" width="12" style="145" bestFit="1" customWidth="1" collapsed="1"/>
    <col min="39" max="39" width="11.140625" style="145" hidden="1" customWidth="1" outlineLevel="1"/>
    <col min="40" max="40" width="12.140625" style="145" hidden="1" customWidth="1" outlineLevel="1"/>
    <col min="41" max="41" width="11.140625" style="145" hidden="1" customWidth="1" outlineLevel="1"/>
    <col min="42" max="42" width="10.85546875" style="145" hidden="1" customWidth="1" outlineLevel="1"/>
    <col min="43" max="43" width="11.85546875" style="145" bestFit="1" customWidth="1" collapsed="1"/>
    <col min="44" max="44" width="11.140625" style="145" bestFit="1" customWidth="1" outlineLevel="1"/>
    <col min="45" max="46" width="13.42578125" style="145" bestFit="1" customWidth="1" outlineLevel="1"/>
    <col min="47" max="47" width="12.140625" style="145" bestFit="1" customWidth="1" outlineLevel="1"/>
    <col min="48" max="48" width="11.85546875" style="145" customWidth="1"/>
    <col min="49" max="16384" width="8.7109375" style="145"/>
  </cols>
  <sheetData>
    <row r="1" spans="1:48">
      <c r="B1" s="14"/>
      <c r="C1" s="244"/>
      <c r="D1" s="160" t="s">
        <v>145</v>
      </c>
      <c r="E1" s="160" t="s">
        <v>146</v>
      </c>
      <c r="F1" s="160" t="s">
        <v>147</v>
      </c>
      <c r="G1" s="160" t="s">
        <v>148</v>
      </c>
      <c r="H1" s="52">
        <v>2015</v>
      </c>
      <c r="I1" s="160" t="s">
        <v>149</v>
      </c>
      <c r="J1" s="160" t="s">
        <v>150</v>
      </c>
      <c r="K1" s="160" t="s">
        <v>151</v>
      </c>
      <c r="L1" s="160" t="s">
        <v>152</v>
      </c>
      <c r="M1" s="52">
        <v>2016</v>
      </c>
      <c r="N1" s="160" t="s">
        <v>153</v>
      </c>
      <c r="O1" s="160" t="s">
        <v>154</v>
      </c>
      <c r="P1" s="160" t="s">
        <v>155</v>
      </c>
      <c r="Q1" s="160" t="s">
        <v>156</v>
      </c>
      <c r="R1" s="52">
        <v>2017</v>
      </c>
      <c r="S1" s="160" t="s">
        <v>157</v>
      </c>
      <c r="T1" s="160" t="s">
        <v>164</v>
      </c>
      <c r="U1" s="160" t="s">
        <v>165</v>
      </c>
      <c r="V1" s="160" t="s">
        <v>168</v>
      </c>
      <c r="W1" s="52">
        <v>2018</v>
      </c>
      <c r="X1" s="160" t="s">
        <v>169</v>
      </c>
      <c r="Y1" s="160" t="s">
        <v>177</v>
      </c>
      <c r="Z1" s="160" t="s">
        <v>189</v>
      </c>
      <c r="AA1" s="160" t="s">
        <v>201</v>
      </c>
      <c r="AB1" s="52">
        <v>2019</v>
      </c>
      <c r="AC1" s="160" t="s">
        <v>262</v>
      </c>
      <c r="AD1" s="160" t="s">
        <v>287</v>
      </c>
      <c r="AE1" s="160" t="s">
        <v>293</v>
      </c>
      <c r="AF1" s="112" t="s">
        <v>301</v>
      </c>
      <c r="AG1" s="120">
        <v>2020</v>
      </c>
      <c r="AH1" s="160" t="s">
        <v>312</v>
      </c>
      <c r="AI1" s="160" t="s">
        <v>315</v>
      </c>
      <c r="AJ1" s="160" t="s">
        <v>321</v>
      </c>
      <c r="AK1" s="160" t="s">
        <v>324</v>
      </c>
      <c r="AL1" s="120">
        <v>2021</v>
      </c>
      <c r="AM1" s="160" t="s">
        <v>327</v>
      </c>
      <c r="AN1" s="160" t="s">
        <v>331</v>
      </c>
      <c r="AO1" s="160" t="s">
        <v>335</v>
      </c>
      <c r="AP1" s="160" t="s">
        <v>351</v>
      </c>
      <c r="AQ1" s="120">
        <v>2022</v>
      </c>
      <c r="AR1" s="160" t="s">
        <v>352</v>
      </c>
      <c r="AS1" s="160" t="s">
        <v>415</v>
      </c>
      <c r="AT1" s="160" t="s">
        <v>423</v>
      </c>
      <c r="AU1" s="160" t="s">
        <v>433</v>
      </c>
      <c r="AV1" s="52">
        <v>2023</v>
      </c>
    </row>
    <row r="2" spans="1:48">
      <c r="B2" s="145" t="s">
        <v>38</v>
      </c>
      <c r="C2" s="161" t="s">
        <v>178</v>
      </c>
      <c r="D2" s="158">
        <v>53.93634920634922</v>
      </c>
      <c r="E2" s="171">
        <v>61.875</v>
      </c>
      <c r="F2" s="171">
        <v>50.434999999999995</v>
      </c>
      <c r="G2" s="171">
        <v>43.764296875000021</v>
      </c>
      <c r="H2" s="245">
        <v>52.37003937007875</v>
      </c>
      <c r="I2" s="171">
        <v>33.939193548387088</v>
      </c>
      <c r="J2" s="171">
        <v>45.5886507936508</v>
      </c>
      <c r="K2" s="171">
        <v>45.858923076923098</v>
      </c>
      <c r="L2" s="171">
        <v>49.326984126984122</v>
      </c>
      <c r="M2" s="245">
        <v>43.734169960474318</v>
      </c>
      <c r="N2" s="171">
        <v>53.692187500000017</v>
      </c>
      <c r="O2" s="171">
        <v>49.641393442622963</v>
      </c>
      <c r="P2" s="171">
        <v>52.077187499999994</v>
      </c>
      <c r="Q2" s="171">
        <v>61.256825396825377</v>
      </c>
      <c r="R2" s="245">
        <v>54.192638888888901</v>
      </c>
      <c r="S2" s="171">
        <v>66.819841269841262</v>
      </c>
      <c r="T2" s="171">
        <v>74.393306451612901</v>
      </c>
      <c r="U2" s="171">
        <v>75.162343750000005</v>
      </c>
      <c r="V2" s="171">
        <v>68.87</v>
      </c>
      <c r="W2" s="245">
        <v>71.31</v>
      </c>
      <c r="X2" s="171">
        <v>63.13</v>
      </c>
      <c r="Y2" s="76">
        <v>68.861229508196715</v>
      </c>
      <c r="Z2" s="246">
        <v>62</v>
      </c>
      <c r="AA2" s="76">
        <v>63.084531249999984</v>
      </c>
      <c r="AB2" s="147">
        <v>64.209999999999994</v>
      </c>
      <c r="AC2" s="145">
        <v>50.7</v>
      </c>
      <c r="AD2" s="158">
        <v>29.556229508196722</v>
      </c>
      <c r="AE2" s="158">
        <v>42.944923076923082</v>
      </c>
      <c r="AF2" s="158">
        <v>44.162812500000008</v>
      </c>
      <c r="AG2" s="55">
        <v>41.838346456692925</v>
      </c>
      <c r="AH2" s="158">
        <v>61.122301587301592</v>
      </c>
      <c r="AI2" s="158">
        <v>68.967459016393434</v>
      </c>
      <c r="AJ2" s="158">
        <v>67.915687830687858</v>
      </c>
      <c r="AK2" s="145">
        <v>70.91</v>
      </c>
      <c r="AL2" s="158">
        <v>67.22886210859572</v>
      </c>
      <c r="AM2" s="158">
        <v>102.23</v>
      </c>
      <c r="AN2" s="145">
        <v>113.93</v>
      </c>
      <c r="AO2" s="150">
        <v>105.51</v>
      </c>
      <c r="AP2" s="145">
        <v>88.87</v>
      </c>
      <c r="AQ2" s="158">
        <v>101.31668000000001</v>
      </c>
      <c r="AR2" s="158">
        <v>81.170468750000026</v>
      </c>
      <c r="AS2" s="158">
        <v>79.66</v>
      </c>
      <c r="AT2" s="158">
        <v>86.75</v>
      </c>
      <c r="AU2" s="158">
        <v>84.337301587301582</v>
      </c>
      <c r="AV2" s="55">
        <v>82.642290836653416</v>
      </c>
    </row>
    <row r="3" spans="1:48">
      <c r="B3" s="148" t="s">
        <v>166</v>
      </c>
      <c r="C3" s="161" t="s">
        <v>179</v>
      </c>
      <c r="D3" s="158">
        <v>184.57788888888882</v>
      </c>
      <c r="E3" s="158">
        <v>185.86153846153843</v>
      </c>
      <c r="F3" s="158">
        <v>216.91630434782604</v>
      </c>
      <c r="G3" s="158">
        <v>300.43565217391313</v>
      </c>
      <c r="H3" s="55">
        <v>222.25147945205487</v>
      </c>
      <c r="I3" s="158">
        <v>355.11813186813185</v>
      </c>
      <c r="J3" s="158">
        <v>335.57999999999993</v>
      </c>
      <c r="K3" s="158">
        <v>341.33826086956515</v>
      </c>
      <c r="L3" s="158">
        <v>335.07271739130442</v>
      </c>
      <c r="M3" s="55">
        <v>341.75775956284201</v>
      </c>
      <c r="N3" s="158">
        <v>322.5292222222223</v>
      </c>
      <c r="O3" s="158">
        <v>315.00670329670334</v>
      </c>
      <c r="P3" s="158">
        <v>332.17956521739148</v>
      </c>
      <c r="Q3" s="158">
        <v>334.4015217391306</v>
      </c>
      <c r="R3" s="55">
        <v>326.07863013698676</v>
      </c>
      <c r="S3" s="158">
        <v>323.30644444444448</v>
      </c>
      <c r="T3" s="158">
        <v>329.62934065934064</v>
      </c>
      <c r="U3" s="158">
        <v>355.89945652173907</v>
      </c>
      <c r="V3" s="158">
        <v>369.83</v>
      </c>
      <c r="W3" s="55">
        <v>344.71</v>
      </c>
      <c r="X3" s="158">
        <v>378.04</v>
      </c>
      <c r="Y3" s="172">
        <v>379.14</v>
      </c>
      <c r="Z3" s="172">
        <v>385.77</v>
      </c>
      <c r="AA3" s="172">
        <v>386.85849462365593</v>
      </c>
      <c r="AB3" s="109">
        <v>382.86536986301365</v>
      </c>
      <c r="AC3" s="172">
        <v>391.72</v>
      </c>
      <c r="AD3" s="172">
        <v>417.69131868131882</v>
      </c>
      <c r="AE3" s="172">
        <v>418.19054347826108</v>
      </c>
      <c r="AF3" s="172">
        <v>426.05826086956529</v>
      </c>
      <c r="AG3" s="109">
        <v>413.46338797814178</v>
      </c>
      <c r="AH3" s="172">
        <v>419.93822222222207</v>
      </c>
      <c r="AI3" s="172">
        <v>428.44560439560468</v>
      </c>
      <c r="AJ3" s="172">
        <v>424.70391941391995</v>
      </c>
      <c r="AK3" s="145">
        <v>426.06</v>
      </c>
      <c r="AL3" s="158">
        <v>424.78693650793667</v>
      </c>
      <c r="AM3" s="172">
        <v>457.41</v>
      </c>
      <c r="AN3" s="145">
        <v>442.8</v>
      </c>
      <c r="AO3" s="158">
        <v>458.60336996336929</v>
      </c>
      <c r="AP3" s="158">
        <v>467.84739130434792</v>
      </c>
      <c r="AQ3" s="158">
        <v>460.93336986301358</v>
      </c>
      <c r="AR3" s="172">
        <v>454.8183333333335</v>
      </c>
      <c r="AS3" s="224">
        <v>448.82</v>
      </c>
      <c r="AT3" s="224">
        <v>455.27</v>
      </c>
      <c r="AU3" s="158">
        <v>465.93182795698937</v>
      </c>
      <c r="AV3" s="55">
        <v>456.21369863013626</v>
      </c>
    </row>
    <row r="4" spans="1:48">
      <c r="B4" s="17" t="s">
        <v>167</v>
      </c>
      <c r="C4" s="54" t="s">
        <v>179</v>
      </c>
      <c r="D4" s="159">
        <v>185.65</v>
      </c>
      <c r="E4" s="159">
        <v>186.2</v>
      </c>
      <c r="F4" s="159">
        <v>270.39999999999998</v>
      </c>
      <c r="G4" s="159">
        <v>339.47</v>
      </c>
      <c r="H4" s="56">
        <v>339.47</v>
      </c>
      <c r="I4" s="159">
        <v>343.06</v>
      </c>
      <c r="J4" s="159">
        <v>338.87</v>
      </c>
      <c r="K4" s="159">
        <v>334.93</v>
      </c>
      <c r="L4" s="159">
        <v>333.29</v>
      </c>
      <c r="M4" s="56">
        <v>333.29</v>
      </c>
      <c r="N4" s="159">
        <v>314.79000000000002</v>
      </c>
      <c r="O4" s="159">
        <v>321.45999999999998</v>
      </c>
      <c r="P4" s="159">
        <v>341.19</v>
      </c>
      <c r="Q4" s="159">
        <v>332.33</v>
      </c>
      <c r="R4" s="56">
        <v>332.33</v>
      </c>
      <c r="S4" s="159">
        <v>318.31</v>
      </c>
      <c r="T4" s="159">
        <v>341.08</v>
      </c>
      <c r="U4" s="159">
        <v>363.07</v>
      </c>
      <c r="V4" s="159">
        <v>384.2</v>
      </c>
      <c r="W4" s="56">
        <v>384.2</v>
      </c>
      <c r="X4" s="159">
        <v>380.04</v>
      </c>
      <c r="Y4" s="159">
        <v>380.53</v>
      </c>
      <c r="Z4" s="159">
        <v>387.63</v>
      </c>
      <c r="AA4" s="110">
        <v>382.59</v>
      </c>
      <c r="AB4" s="56">
        <v>382.59</v>
      </c>
      <c r="AC4" s="159">
        <v>447.67</v>
      </c>
      <c r="AD4" s="159">
        <v>403.93</v>
      </c>
      <c r="AE4" s="159">
        <v>431.82</v>
      </c>
      <c r="AF4" s="159">
        <v>420.91</v>
      </c>
      <c r="AG4" s="56">
        <v>420.91</v>
      </c>
      <c r="AH4" s="159">
        <v>424.89</v>
      </c>
      <c r="AI4" s="159">
        <v>427.89</v>
      </c>
      <c r="AJ4" s="159">
        <v>425.7</v>
      </c>
      <c r="AK4" s="159">
        <v>431.8</v>
      </c>
      <c r="AL4" s="159">
        <v>431.8</v>
      </c>
      <c r="AM4" s="159">
        <v>466.31</v>
      </c>
      <c r="AN4" s="159">
        <v>470.34</v>
      </c>
      <c r="AO4" s="159">
        <v>476.71</v>
      </c>
      <c r="AP4" s="159">
        <v>462.65</v>
      </c>
      <c r="AQ4" s="159">
        <v>462.65</v>
      </c>
      <c r="AR4" s="159">
        <v>451.71</v>
      </c>
      <c r="AS4" s="159">
        <v>452.51</v>
      </c>
      <c r="AT4" s="159">
        <v>474.47</v>
      </c>
      <c r="AU4" s="159">
        <v>454.56</v>
      </c>
      <c r="AV4" s="422">
        <v>454.56</v>
      </c>
    </row>
    <row r="5" spans="1:48">
      <c r="Y5" s="145"/>
      <c r="Z5" s="145"/>
      <c r="AA5" s="145"/>
      <c r="AB5" s="145"/>
      <c r="AC5" s="145"/>
      <c r="AG5" s="145"/>
    </row>
    <row r="6" spans="1:48">
      <c r="Y6" s="145"/>
      <c r="Z6" s="145"/>
      <c r="AA6" s="145"/>
      <c r="AB6" s="145"/>
      <c r="AC6" s="145"/>
      <c r="AG6" s="145"/>
    </row>
    <row r="7" spans="1:48" ht="18.75">
      <c r="B7" s="20" t="s">
        <v>13</v>
      </c>
      <c r="V7" s="247"/>
      <c r="Y7" s="145"/>
      <c r="Z7" s="145"/>
      <c r="AA7" s="145"/>
      <c r="AB7" s="145"/>
      <c r="AC7" s="145"/>
      <c r="AG7" s="145"/>
    </row>
    <row r="8" spans="1:48">
      <c r="B8" s="151"/>
      <c r="D8" s="149"/>
      <c r="E8" s="149"/>
      <c r="F8" s="149"/>
      <c r="G8" s="149"/>
      <c r="V8" s="248"/>
      <c r="Y8" s="145"/>
      <c r="Z8" s="145"/>
      <c r="AA8" s="145"/>
      <c r="AB8" s="145"/>
      <c r="AC8" s="145"/>
      <c r="AG8" s="145"/>
    </row>
    <row r="9" spans="1:48">
      <c r="S9" s="34"/>
      <c r="Y9" s="22"/>
      <c r="Z9" s="22"/>
      <c r="AA9" s="22"/>
      <c r="AB9" s="22"/>
      <c r="AC9" s="22"/>
      <c r="AD9" s="22"/>
      <c r="AG9" s="22"/>
    </row>
    <row r="10" spans="1:48">
      <c r="B10" s="249" t="s">
        <v>353</v>
      </c>
      <c r="C10" s="250"/>
      <c r="D10" s="160" t="s">
        <v>145</v>
      </c>
      <c r="E10" s="160" t="s">
        <v>146</v>
      </c>
      <c r="F10" s="160" t="s">
        <v>147</v>
      </c>
      <c r="G10" s="160" t="s">
        <v>148</v>
      </c>
      <c r="H10" s="52">
        <v>2015</v>
      </c>
      <c r="I10" s="160" t="s">
        <v>149</v>
      </c>
      <c r="J10" s="160" t="s">
        <v>150</v>
      </c>
      <c r="K10" s="160" t="s">
        <v>151</v>
      </c>
      <c r="L10" s="160" t="s">
        <v>152</v>
      </c>
      <c r="M10" s="52">
        <v>2016</v>
      </c>
      <c r="N10" s="160" t="s">
        <v>153</v>
      </c>
      <c r="O10" s="160" t="s">
        <v>154</v>
      </c>
      <c r="P10" s="160" t="s">
        <v>155</v>
      </c>
      <c r="Q10" s="160" t="s">
        <v>156</v>
      </c>
      <c r="R10" s="52">
        <v>2017</v>
      </c>
      <c r="S10" s="160" t="s">
        <v>157</v>
      </c>
      <c r="T10" s="160" t="s">
        <v>164</v>
      </c>
      <c r="U10" s="160" t="s">
        <v>165</v>
      </c>
      <c r="V10" s="160" t="s">
        <v>168</v>
      </c>
      <c r="W10" s="52">
        <v>2018</v>
      </c>
      <c r="X10" s="160" t="s">
        <v>169</v>
      </c>
      <c r="Y10" s="160" t="s">
        <v>177</v>
      </c>
      <c r="Z10" s="160" t="s">
        <v>189</v>
      </c>
      <c r="AA10" s="160" t="s">
        <v>201</v>
      </c>
      <c r="AB10" s="52">
        <v>2019</v>
      </c>
      <c r="AC10" s="160" t="s">
        <v>262</v>
      </c>
      <c r="AD10" s="160" t="s">
        <v>287</v>
      </c>
      <c r="AE10" s="160" t="s">
        <v>293</v>
      </c>
      <c r="AF10" s="160" t="s">
        <v>301</v>
      </c>
      <c r="AG10" s="52">
        <v>2020</v>
      </c>
      <c r="AH10" s="160" t="s">
        <v>312</v>
      </c>
      <c r="AI10" s="160" t="s">
        <v>315</v>
      </c>
      <c r="AJ10" s="160" t="s">
        <v>321</v>
      </c>
      <c r="AK10" s="160" t="s">
        <v>324</v>
      </c>
      <c r="AL10" s="52">
        <v>2021</v>
      </c>
      <c r="AM10" s="160" t="s">
        <v>327</v>
      </c>
      <c r="AN10" s="160" t="s">
        <v>331</v>
      </c>
      <c r="AO10" s="160" t="s">
        <v>335</v>
      </c>
      <c r="AP10" s="160" t="s">
        <v>351</v>
      </c>
      <c r="AQ10" s="120">
        <v>2022</v>
      </c>
      <c r="AR10" s="160" t="s">
        <v>352</v>
      </c>
      <c r="AS10" s="160" t="s">
        <v>415</v>
      </c>
      <c r="AT10" s="160" t="s">
        <v>423</v>
      </c>
      <c r="AU10" s="160" t="s">
        <v>428</v>
      </c>
      <c r="AV10" s="120">
        <v>2023</v>
      </c>
    </row>
    <row r="11" spans="1:48">
      <c r="B11" s="251"/>
      <c r="C11" s="252"/>
      <c r="D11" s="251"/>
      <c r="E11" s="251"/>
      <c r="F11" s="251"/>
      <c r="G11" s="251"/>
      <c r="H11" s="253"/>
      <c r="I11" s="254"/>
      <c r="J11" s="254"/>
      <c r="K11" s="254"/>
      <c r="L11" s="254"/>
      <c r="M11" s="253"/>
      <c r="N11" s="254"/>
      <c r="O11" s="254"/>
      <c r="P11" s="254"/>
      <c r="Q11" s="254"/>
      <c r="R11" s="253"/>
      <c r="V11" s="254"/>
      <c r="W11" s="253"/>
      <c r="X11" s="253"/>
      <c r="Y11" s="253"/>
      <c r="Z11" s="253"/>
      <c r="AA11" s="253"/>
      <c r="AB11" s="253"/>
      <c r="AC11" s="253"/>
      <c r="AD11" s="253"/>
      <c r="AG11" s="253"/>
      <c r="AL11" s="253"/>
      <c r="AQ11" s="253"/>
    </row>
    <row r="12" spans="1:48">
      <c r="B12" s="255" t="s">
        <v>354</v>
      </c>
      <c r="C12" s="256"/>
      <c r="D12" s="255"/>
      <c r="E12" s="255"/>
      <c r="F12" s="255"/>
      <c r="G12" s="255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V12" s="253"/>
      <c r="W12" s="253"/>
      <c r="X12" s="253"/>
      <c r="Y12" s="253"/>
      <c r="Z12" s="253"/>
      <c r="AA12" s="253"/>
      <c r="AB12" s="253"/>
      <c r="AC12" s="253"/>
      <c r="AD12" s="253"/>
      <c r="AG12" s="253"/>
      <c r="AL12" s="253"/>
      <c r="AQ12" s="253"/>
    </row>
    <row r="13" spans="1:48">
      <c r="B13" s="257" t="s">
        <v>355</v>
      </c>
      <c r="C13" s="252" t="s">
        <v>356</v>
      </c>
      <c r="D13" s="248">
        <v>1341.174</v>
      </c>
      <c r="E13" s="248">
        <v>1385.0419999999999</v>
      </c>
      <c r="F13" s="248">
        <v>1396.0509999999999</v>
      </c>
      <c r="G13" s="248">
        <v>1397.2719999999999</v>
      </c>
      <c r="H13" s="258">
        <f t="shared" ref="H13:H21" si="0">SUM(D13:G13)</f>
        <v>5519.5389999999998</v>
      </c>
      <c r="I13" s="259">
        <v>1389.5170000000001</v>
      </c>
      <c r="J13" s="259">
        <v>1394.701</v>
      </c>
      <c r="K13" s="259">
        <v>1404</v>
      </c>
      <c r="L13" s="259">
        <v>1375.9710000000002</v>
      </c>
      <c r="M13" s="258">
        <f t="shared" ref="M13:M21" si="1">SUM(I13:L13)</f>
        <v>5564.1890000000003</v>
      </c>
      <c r="N13" s="259">
        <v>1337.212</v>
      </c>
      <c r="O13" s="259">
        <v>1370.279</v>
      </c>
      <c r="P13" s="259">
        <v>1391.171</v>
      </c>
      <c r="Q13" s="259">
        <v>1389.5920000000001</v>
      </c>
      <c r="R13" s="258">
        <f>SUM(N13:Q13)</f>
        <v>5488.2540000000008</v>
      </c>
      <c r="S13" s="259">
        <v>1352.231</v>
      </c>
      <c r="T13" s="259">
        <v>1375.3109999999999</v>
      </c>
      <c r="U13" s="259">
        <v>1380</v>
      </c>
      <c r="V13" s="259">
        <v>1380.0580000000009</v>
      </c>
      <c r="W13" s="258">
        <f>SUM(S13:V13)</f>
        <v>5487.6</v>
      </c>
      <c r="X13" s="259">
        <v>1360.057</v>
      </c>
      <c r="Y13" s="259">
        <v>1390.895</v>
      </c>
      <c r="Z13" s="259">
        <v>1426.395</v>
      </c>
      <c r="AA13" s="260">
        <v>1408.6880000000001</v>
      </c>
      <c r="AB13" s="261">
        <f>SUM(X13:AA13)</f>
        <v>5586.0349999999999</v>
      </c>
      <c r="AC13" s="262">
        <v>1397.4390000000001</v>
      </c>
      <c r="AD13" s="262">
        <v>1348.749</v>
      </c>
      <c r="AE13" s="262">
        <v>1281.0509999999992</v>
      </c>
      <c r="AF13" s="262">
        <v>1319.8130000000001</v>
      </c>
      <c r="AG13" s="261">
        <f>SUM(AC13:AF13)</f>
        <v>5347.0519999999997</v>
      </c>
      <c r="AH13" s="262">
        <v>1298.604</v>
      </c>
      <c r="AI13" s="262">
        <v>1330.0529999999997</v>
      </c>
      <c r="AJ13" s="262">
        <v>1359.441</v>
      </c>
      <c r="AK13" s="262">
        <v>1343.6299999999999</v>
      </c>
      <c r="AL13" s="261">
        <f>SUM(AH13:AK13)</f>
        <v>5331.7280000000001</v>
      </c>
      <c r="AM13" s="262">
        <v>1250.097</v>
      </c>
      <c r="AN13" s="262">
        <v>1251.3529999999998</v>
      </c>
      <c r="AO13" s="262">
        <v>1303.2200000000005</v>
      </c>
      <c r="AP13" s="262">
        <v>1291.7139999999997</v>
      </c>
      <c r="AQ13" s="261">
        <f>SUM(AM13:AP13)</f>
        <v>5096.384</v>
      </c>
      <c r="AR13" s="262">
        <v>1255.4190000000001</v>
      </c>
      <c r="AS13" s="262">
        <v>1218.7139999999997</v>
      </c>
      <c r="AT13" s="262">
        <v>1150.7470000000005</v>
      </c>
      <c r="AU13" s="262">
        <v>1251.7589999999998</v>
      </c>
      <c r="AV13" s="261">
        <f>SUM(AR13:AU13)</f>
        <v>4876.6390000000001</v>
      </c>
    </row>
    <row r="14" spans="1:48">
      <c r="B14" s="257" t="s">
        <v>357</v>
      </c>
      <c r="C14" s="252" t="s">
        <v>356</v>
      </c>
      <c r="D14" s="248">
        <v>681.89099999999996</v>
      </c>
      <c r="E14" s="248">
        <v>702.721</v>
      </c>
      <c r="F14" s="248">
        <v>719.13099999999997</v>
      </c>
      <c r="G14" s="248">
        <v>719.29700000000003</v>
      </c>
      <c r="H14" s="258">
        <f t="shared" si="0"/>
        <v>2823.04</v>
      </c>
      <c r="I14" s="259">
        <v>702.096</v>
      </c>
      <c r="J14" s="259">
        <v>705.09899999999993</v>
      </c>
      <c r="K14" s="259">
        <v>715</v>
      </c>
      <c r="L14" s="259">
        <v>709.81299999999987</v>
      </c>
      <c r="M14" s="258">
        <f t="shared" si="1"/>
        <v>2832.0079999999998</v>
      </c>
      <c r="N14" s="259">
        <v>691.21699999999998</v>
      </c>
      <c r="O14" s="259">
        <v>707.59100000000001</v>
      </c>
      <c r="P14" s="259">
        <v>718.06899999999996</v>
      </c>
      <c r="Q14" s="259">
        <v>723.13800000000003</v>
      </c>
      <c r="R14" s="258">
        <f t="shared" ref="R14:R21" si="2">SUM(N14:Q14)</f>
        <v>2840.0149999999999</v>
      </c>
      <c r="S14" s="259">
        <v>695.35400000000004</v>
      </c>
      <c r="T14" s="259">
        <v>703.81799999999998</v>
      </c>
      <c r="U14" s="259">
        <v>745</v>
      </c>
      <c r="V14" s="259">
        <v>750.32799999999975</v>
      </c>
      <c r="W14" s="258">
        <f t="shared" ref="W14:W21" si="3">SUM(S14:V14)</f>
        <v>2894.5</v>
      </c>
      <c r="X14" s="259">
        <v>715.03300000000002</v>
      </c>
      <c r="Y14" s="259">
        <v>714.47900000000004</v>
      </c>
      <c r="Z14" s="259">
        <v>734.99099999999999</v>
      </c>
      <c r="AA14" s="260">
        <v>735.2</v>
      </c>
      <c r="AB14" s="261">
        <f t="shared" ref="AB14:AB21" si="4">SUM(X14:AA14)</f>
        <v>2899.7030000000004</v>
      </c>
      <c r="AC14" s="262">
        <v>701</v>
      </c>
      <c r="AD14" s="262">
        <v>651.86699999999996</v>
      </c>
      <c r="AE14" s="262">
        <v>613.79</v>
      </c>
      <c r="AF14" s="262">
        <v>633.97599999999989</v>
      </c>
      <c r="AG14" s="261">
        <f t="shared" ref="AG14:AG24" si="5">SUM(AC14:AF14)</f>
        <v>2600.6329999999998</v>
      </c>
      <c r="AH14" s="262">
        <v>594.72799999999995</v>
      </c>
      <c r="AI14" s="262">
        <v>618.14600000000007</v>
      </c>
      <c r="AJ14" s="262">
        <v>642.3359999999999</v>
      </c>
      <c r="AK14" s="262">
        <v>667.03499999999974</v>
      </c>
      <c r="AL14" s="261">
        <f t="shared" ref="AL14:AL24" si="6">SUM(AH14:AK14)</f>
        <v>2522.2449999999999</v>
      </c>
      <c r="AM14" s="262">
        <v>627.45100000000002</v>
      </c>
      <c r="AN14" s="262">
        <v>639.43499999999995</v>
      </c>
      <c r="AO14" s="262">
        <v>654.05300000000011</v>
      </c>
      <c r="AP14" s="262">
        <v>659.59100000000012</v>
      </c>
      <c r="AQ14" s="261">
        <f t="shared" ref="AQ14:AR24" si="7">SUM(AM14:AP14)</f>
        <v>2580.5300000000002</v>
      </c>
      <c r="AR14" s="262">
        <v>657.65300000000002</v>
      </c>
      <c r="AS14" s="262">
        <v>667.37999999999988</v>
      </c>
      <c r="AT14" s="262">
        <v>685.88300000000004</v>
      </c>
      <c r="AU14" s="262">
        <v>710.95499999999993</v>
      </c>
      <c r="AV14" s="261">
        <f t="shared" ref="AV14:AV24" si="8">SUM(AR14:AU14)</f>
        <v>2721.8710000000001</v>
      </c>
    </row>
    <row r="15" spans="1:48">
      <c r="B15" s="257" t="s">
        <v>358</v>
      </c>
      <c r="C15" s="252" t="s">
        <v>356</v>
      </c>
      <c r="D15" s="248">
        <v>265.976</v>
      </c>
      <c r="E15" s="248">
        <v>264.89999999999998</v>
      </c>
      <c r="F15" s="248">
        <v>271.31900000000002</v>
      </c>
      <c r="G15" s="248">
        <v>266.971</v>
      </c>
      <c r="H15" s="258">
        <f t="shared" si="0"/>
        <v>1069.1659999999999</v>
      </c>
      <c r="I15" s="259">
        <v>265.45850000000002</v>
      </c>
      <c r="J15" s="259">
        <v>260.84350000000001</v>
      </c>
      <c r="K15" s="259">
        <v>267</v>
      </c>
      <c r="L15" s="259">
        <v>270.24200000000019</v>
      </c>
      <c r="M15" s="258">
        <f t="shared" si="1"/>
        <v>1063.5440000000003</v>
      </c>
      <c r="N15" s="259">
        <v>261.35700000000003</v>
      </c>
      <c r="O15" s="259">
        <v>266.41449999999992</v>
      </c>
      <c r="P15" s="259">
        <v>273.03700000000003</v>
      </c>
      <c r="Q15" s="259">
        <v>269.75049999999999</v>
      </c>
      <c r="R15" s="258">
        <f t="shared" si="2"/>
        <v>1070.559</v>
      </c>
      <c r="S15" s="259">
        <v>265.149</v>
      </c>
      <c r="T15" s="259">
        <v>270.87299999999999</v>
      </c>
      <c r="U15" s="259">
        <v>273</v>
      </c>
      <c r="V15" s="259">
        <v>271.97800000000007</v>
      </c>
      <c r="W15" s="258">
        <f t="shared" si="3"/>
        <v>1081</v>
      </c>
      <c r="X15" s="259">
        <v>266.99099999999999</v>
      </c>
      <c r="Y15" s="259">
        <v>269.774</v>
      </c>
      <c r="Z15" s="259">
        <v>272</v>
      </c>
      <c r="AA15" s="260">
        <v>273.2600000000001</v>
      </c>
      <c r="AB15" s="261">
        <f t="shared" si="4"/>
        <v>1082.0250000000001</v>
      </c>
      <c r="AC15" s="262">
        <v>269</v>
      </c>
      <c r="AD15" s="262">
        <v>237.39452571282504</v>
      </c>
      <c r="AE15" s="262">
        <v>241.59649439319992</v>
      </c>
      <c r="AF15" s="262">
        <v>253.17997989397509</v>
      </c>
      <c r="AG15" s="261">
        <f t="shared" si="5"/>
        <v>1001.171</v>
      </c>
      <c r="AH15" s="262">
        <v>248.2655</v>
      </c>
      <c r="AI15" s="262">
        <v>263.08349999999996</v>
      </c>
      <c r="AJ15" s="262">
        <v>268.74050000000011</v>
      </c>
      <c r="AK15" s="262">
        <v>268.00499999999988</v>
      </c>
      <c r="AL15" s="261">
        <f t="shared" si="6"/>
        <v>1048.0944999999999</v>
      </c>
      <c r="AM15" s="262">
        <v>260.0095</v>
      </c>
      <c r="AN15" s="262">
        <v>268.99860986048998</v>
      </c>
      <c r="AO15" s="262">
        <v>269.72218579854007</v>
      </c>
      <c r="AP15" s="262">
        <v>272.16326432825997</v>
      </c>
      <c r="AQ15" s="261">
        <f t="shared" si="7"/>
        <v>1070.89355998729</v>
      </c>
      <c r="AR15" s="262">
        <v>265.37549608691995</v>
      </c>
      <c r="AS15" s="262">
        <v>261.95850391307999</v>
      </c>
      <c r="AT15" s="262">
        <v>234.21500000000003</v>
      </c>
      <c r="AU15" s="262">
        <v>264.96399999999994</v>
      </c>
      <c r="AV15" s="261">
        <f t="shared" si="8"/>
        <v>1026.5129999999999</v>
      </c>
    </row>
    <row r="16" spans="1:48">
      <c r="A16" s="157"/>
      <c r="B16" s="257" t="s">
        <v>359</v>
      </c>
      <c r="C16" s="252" t="s">
        <v>356</v>
      </c>
      <c r="D16" s="248">
        <v>375.8458646616541</v>
      </c>
      <c r="E16" s="248">
        <v>375.80075187969925</v>
      </c>
      <c r="F16" s="248">
        <v>375.82932330827066</v>
      </c>
      <c r="G16" s="248">
        <v>372.42481203007515</v>
      </c>
      <c r="H16" s="258">
        <f t="shared" si="0"/>
        <v>1499.9007518796991</v>
      </c>
      <c r="I16" s="259">
        <v>364.92149999999998</v>
      </c>
      <c r="J16" s="259">
        <v>364.51299999999998</v>
      </c>
      <c r="K16" s="259">
        <v>370.3556390977443</v>
      </c>
      <c r="L16" s="259">
        <v>368.22636090225569</v>
      </c>
      <c r="M16" s="258">
        <f t="shared" si="1"/>
        <v>1468.0165</v>
      </c>
      <c r="N16" s="259">
        <v>346.16399999999999</v>
      </c>
      <c r="O16" s="259">
        <v>364.34550000000002</v>
      </c>
      <c r="P16" s="259">
        <v>352.70974999999999</v>
      </c>
      <c r="Q16" s="259">
        <v>336.78225000000003</v>
      </c>
      <c r="R16" s="258">
        <f t="shared" si="2"/>
        <v>1400.0015000000001</v>
      </c>
      <c r="S16" s="259">
        <v>336.84210526315786</v>
      </c>
      <c r="T16" s="259">
        <v>328.29349999999999</v>
      </c>
      <c r="U16" s="259">
        <v>351.12781954887214</v>
      </c>
      <c r="V16" s="259">
        <v>337.73657518796995</v>
      </c>
      <c r="W16" s="258">
        <f t="shared" si="3"/>
        <v>1354</v>
      </c>
      <c r="X16" s="259">
        <v>311.43</v>
      </c>
      <c r="Y16" s="259">
        <v>281.37700000000001</v>
      </c>
      <c r="Z16" s="259">
        <v>258.35000000000002</v>
      </c>
      <c r="AA16" s="260">
        <v>262.39999999999998</v>
      </c>
      <c r="AB16" s="261">
        <f t="shared" si="4"/>
        <v>1113.557</v>
      </c>
      <c r="AC16" s="262">
        <v>223</v>
      </c>
      <c r="AD16" s="262">
        <v>194.15005600000001</v>
      </c>
      <c r="AE16" s="262">
        <v>181.84699249999989</v>
      </c>
      <c r="AF16" s="262">
        <v>178.59295150000014</v>
      </c>
      <c r="AG16" s="261">
        <f t="shared" si="5"/>
        <v>777.59</v>
      </c>
      <c r="AH16" s="262">
        <v>189.70661699999999</v>
      </c>
      <c r="AI16" s="262">
        <v>185.58988299999999</v>
      </c>
      <c r="AJ16" s="262">
        <v>179.61950000000007</v>
      </c>
      <c r="AK16" s="262">
        <v>171.69149999999996</v>
      </c>
      <c r="AL16" s="261">
        <f t="shared" si="6"/>
        <v>726.60750000000007</v>
      </c>
      <c r="AM16" s="262">
        <v>169.33500000000001</v>
      </c>
      <c r="AN16" s="262">
        <v>163.276036</v>
      </c>
      <c r="AO16" s="262">
        <v>160.72938450000001</v>
      </c>
      <c r="AP16" s="262">
        <v>157.17226450000001</v>
      </c>
      <c r="AQ16" s="261">
        <f t="shared" si="7"/>
        <v>650.51268500000003</v>
      </c>
      <c r="AR16" s="262">
        <v>152.34152000000003</v>
      </c>
      <c r="AS16" s="262">
        <v>149.89747999999994</v>
      </c>
      <c r="AT16" s="262">
        <v>147.81800000000001</v>
      </c>
      <c r="AU16" s="262">
        <v>143.494</v>
      </c>
      <c r="AV16" s="261">
        <f t="shared" si="8"/>
        <v>593.55100000000004</v>
      </c>
    </row>
    <row r="17" spans="1:48">
      <c r="A17" s="157"/>
      <c r="B17" s="257" t="s">
        <v>360</v>
      </c>
      <c r="C17" s="252" t="s">
        <v>356</v>
      </c>
      <c r="D17" s="247">
        <v>374.04713533834587</v>
      </c>
      <c r="E17" s="247">
        <v>357.70624812030076</v>
      </c>
      <c r="F17" s="247">
        <v>364.11867669172932</v>
      </c>
      <c r="G17" s="247">
        <v>352.55318796992481</v>
      </c>
      <c r="H17" s="258">
        <f t="shared" si="0"/>
        <v>1448.4252481203007</v>
      </c>
      <c r="I17" s="259">
        <v>323.75772000000001</v>
      </c>
      <c r="J17" s="259">
        <v>311.60085000000004</v>
      </c>
      <c r="K17" s="259">
        <v>302.72736090225567</v>
      </c>
      <c r="L17" s="259">
        <v>297.19795409774434</v>
      </c>
      <c r="M17" s="258">
        <f t="shared" si="1"/>
        <v>1235.2838850000001</v>
      </c>
      <c r="N17" s="259">
        <v>270.48136499999998</v>
      </c>
      <c r="O17" s="259">
        <v>273.67824000000002</v>
      </c>
      <c r="P17" s="259">
        <v>266.68050749999998</v>
      </c>
      <c r="Q17" s="259">
        <v>265.89741750000007</v>
      </c>
      <c r="R17" s="258">
        <f t="shared" si="2"/>
        <v>1076.7375300000001</v>
      </c>
      <c r="S17" s="259">
        <v>250.16489473684209</v>
      </c>
      <c r="T17" s="259">
        <v>247.89138000000003</v>
      </c>
      <c r="U17" s="259">
        <v>256.8721804511278</v>
      </c>
      <c r="V17" s="259">
        <v>243.07154481203003</v>
      </c>
      <c r="W17" s="258">
        <f t="shared" si="3"/>
        <v>998</v>
      </c>
      <c r="X17" s="259">
        <v>227.88900000000001</v>
      </c>
      <c r="Y17" s="259">
        <v>216.63576</v>
      </c>
      <c r="Z17" s="259">
        <v>206</v>
      </c>
      <c r="AA17" s="260">
        <v>193.163635</v>
      </c>
      <c r="AB17" s="261">
        <f t="shared" si="4"/>
        <v>843.68839500000001</v>
      </c>
      <c r="AC17" s="262">
        <v>177</v>
      </c>
      <c r="AD17" s="262">
        <v>165.84642348</v>
      </c>
      <c r="AE17" s="262">
        <v>157.63757651999998</v>
      </c>
      <c r="AF17" s="262">
        <v>160.36162500000006</v>
      </c>
      <c r="AG17" s="261">
        <f t="shared" si="5"/>
        <v>660.84562500000004</v>
      </c>
      <c r="AH17" s="262">
        <v>162.86080949999999</v>
      </c>
      <c r="AI17" s="262">
        <v>149.54293049999998</v>
      </c>
      <c r="AJ17" s="262">
        <v>145.11749999999998</v>
      </c>
      <c r="AK17" s="262">
        <v>142.81063500000013</v>
      </c>
      <c r="AL17" s="261">
        <f t="shared" si="6"/>
        <v>600.33187500000008</v>
      </c>
      <c r="AM17" s="262">
        <v>137.91195000000002</v>
      </c>
      <c r="AN17" s="262">
        <v>137.17507187999999</v>
      </c>
      <c r="AO17" s="262">
        <v>139.55712688500003</v>
      </c>
      <c r="AP17" s="262">
        <v>139.23434728499993</v>
      </c>
      <c r="AQ17" s="261">
        <f t="shared" si="7"/>
        <v>553.87849604999997</v>
      </c>
      <c r="AR17" s="262">
        <v>134.14757234999999</v>
      </c>
      <c r="AS17" s="262">
        <v>130.52842765</v>
      </c>
      <c r="AT17" s="262">
        <v>128.16099999999997</v>
      </c>
      <c r="AU17" s="262">
        <v>122.38499999999999</v>
      </c>
      <c r="AV17" s="261">
        <f t="shared" si="8"/>
        <v>515.22199999999998</v>
      </c>
    </row>
    <row r="18" spans="1:48">
      <c r="A18" s="157"/>
      <c r="B18" s="257" t="s">
        <v>361</v>
      </c>
      <c r="C18" s="252" t="s">
        <v>356</v>
      </c>
      <c r="D18" s="248">
        <v>4.5819999999999999</v>
      </c>
      <c r="E18" s="248">
        <v>4.2060000000000004</v>
      </c>
      <c r="F18" s="248">
        <v>4.0529999999999999</v>
      </c>
      <c r="G18" s="248">
        <v>5.7510000000000003</v>
      </c>
      <c r="H18" s="258">
        <f>SUM(D18:G18)</f>
        <v>18.592000000000002</v>
      </c>
      <c r="I18" s="259">
        <v>5.9539999999999997</v>
      </c>
      <c r="J18" s="259">
        <v>4.3105000000000002</v>
      </c>
      <c r="K18" s="259">
        <v>5</v>
      </c>
      <c r="L18" s="259">
        <v>6.1840000000000002</v>
      </c>
      <c r="M18" s="258">
        <f>SUM(I18:L18)</f>
        <v>21.448499999999999</v>
      </c>
      <c r="N18" s="259">
        <v>6.0960570000000001</v>
      </c>
      <c r="O18" s="259">
        <v>4.588743</v>
      </c>
      <c r="P18" s="259">
        <v>3.8254380000000001</v>
      </c>
      <c r="Q18" s="259">
        <v>6.1397250000000003</v>
      </c>
      <c r="R18" s="258">
        <f t="shared" si="2"/>
        <v>20.649963</v>
      </c>
      <c r="S18" s="259">
        <v>6.1970000000000001</v>
      </c>
      <c r="T18" s="259">
        <v>4.8735429999999944</v>
      </c>
      <c r="U18" s="259">
        <v>3</v>
      </c>
      <c r="V18" s="259">
        <v>4.9294570000000064</v>
      </c>
      <c r="W18" s="258">
        <f t="shared" si="3"/>
        <v>19</v>
      </c>
      <c r="X18" s="259">
        <v>5.0090000000000003</v>
      </c>
      <c r="Y18" s="259">
        <v>4.3390000000000004</v>
      </c>
      <c r="Z18" s="259">
        <v>3.1895150000000001</v>
      </c>
      <c r="AA18" s="262">
        <v>4.3764139999999996</v>
      </c>
      <c r="AB18" s="263">
        <f t="shared" si="4"/>
        <v>16.913929</v>
      </c>
      <c r="AC18" s="262">
        <v>5</v>
      </c>
      <c r="AD18" s="262">
        <v>3.4000000000000004</v>
      </c>
      <c r="AE18" s="262">
        <v>2.9399999999999995</v>
      </c>
      <c r="AF18" s="262">
        <v>3.8241080000000007</v>
      </c>
      <c r="AG18" s="263">
        <f t="shared" si="5"/>
        <v>15.164108000000001</v>
      </c>
      <c r="AH18" s="262">
        <v>3.889618</v>
      </c>
      <c r="AI18" s="262">
        <v>3.110382</v>
      </c>
      <c r="AJ18" s="262">
        <v>2.9039999999999995</v>
      </c>
      <c r="AK18" s="262">
        <v>1.483000000000001</v>
      </c>
      <c r="AL18" s="261">
        <f t="shared" si="6"/>
        <v>11.387</v>
      </c>
      <c r="AM18" s="262">
        <v>0</v>
      </c>
      <c r="AN18" s="262">
        <v>0</v>
      </c>
      <c r="AO18" s="262">
        <v>0</v>
      </c>
      <c r="AP18" s="262">
        <v>0</v>
      </c>
      <c r="AQ18" s="261">
        <f t="shared" si="7"/>
        <v>0</v>
      </c>
      <c r="AR18" s="261">
        <f t="shared" si="7"/>
        <v>0</v>
      </c>
      <c r="AS18" s="261">
        <v>0</v>
      </c>
      <c r="AT18" s="262">
        <v>0</v>
      </c>
      <c r="AU18" s="262"/>
      <c r="AV18" s="261">
        <f t="shared" si="8"/>
        <v>0</v>
      </c>
    </row>
    <row r="19" spans="1:48">
      <c r="B19" s="257" t="s">
        <v>362</v>
      </c>
      <c r="C19" s="252" t="s">
        <v>356</v>
      </c>
      <c r="D19" s="248">
        <v>767.51099999999997</v>
      </c>
      <c r="E19" s="248">
        <v>779.65099999999995</v>
      </c>
      <c r="F19" s="248">
        <v>793.64700000000005</v>
      </c>
      <c r="G19" s="248">
        <v>795.86500000000001</v>
      </c>
      <c r="H19" s="258">
        <f t="shared" si="0"/>
        <v>3136.674</v>
      </c>
      <c r="I19" s="259">
        <v>782.923</v>
      </c>
      <c r="J19" s="259">
        <v>781.0915</v>
      </c>
      <c r="K19" s="259">
        <v>793</v>
      </c>
      <c r="L19" s="259">
        <v>787.93650000000025</v>
      </c>
      <c r="M19" s="258">
        <f t="shared" si="1"/>
        <v>3144.9510000000005</v>
      </c>
      <c r="N19" s="259">
        <v>774.15750000000003</v>
      </c>
      <c r="O19" s="259">
        <v>792.2059999999999</v>
      </c>
      <c r="P19" s="259">
        <v>807.22800000000007</v>
      </c>
      <c r="Q19" s="259">
        <v>804.35199999999998</v>
      </c>
      <c r="R19" s="258">
        <f t="shared" si="2"/>
        <v>3177.9434999999999</v>
      </c>
      <c r="S19" s="259">
        <v>785.37</v>
      </c>
      <c r="T19" s="259">
        <v>794.351</v>
      </c>
      <c r="U19" s="259">
        <v>806</v>
      </c>
      <c r="V19" s="259">
        <v>801.279</v>
      </c>
      <c r="W19" s="258">
        <f t="shared" si="3"/>
        <v>3187</v>
      </c>
      <c r="X19" s="259">
        <v>782.84799999999996</v>
      </c>
      <c r="Y19" s="259">
        <v>795.82849999999996</v>
      </c>
      <c r="Z19" s="259">
        <v>816.22750000000008</v>
      </c>
      <c r="AA19" s="260">
        <v>809.44950000000017</v>
      </c>
      <c r="AB19" s="261">
        <f t="shared" si="4"/>
        <v>3204.3535000000002</v>
      </c>
      <c r="AC19" s="262">
        <v>790</v>
      </c>
      <c r="AD19" s="262">
        <v>736.40100000000007</v>
      </c>
      <c r="AE19" s="262">
        <v>703.03750000000014</v>
      </c>
      <c r="AF19" s="262">
        <v>747.50699999999961</v>
      </c>
      <c r="AG19" s="261">
        <f t="shared" si="5"/>
        <v>2976.9454999999998</v>
      </c>
      <c r="AH19" s="262">
        <v>711.7</v>
      </c>
      <c r="AI19" s="262">
        <v>733.58600000000001</v>
      </c>
      <c r="AJ19" s="262">
        <v>746.78400000000011</v>
      </c>
      <c r="AK19" s="262">
        <v>751.82499999999959</v>
      </c>
      <c r="AL19" s="261">
        <f t="shared" si="6"/>
        <v>2943.8949999999995</v>
      </c>
      <c r="AM19" s="262">
        <v>720.3</v>
      </c>
      <c r="AN19" s="262">
        <v>754.11950000000002</v>
      </c>
      <c r="AO19" s="262">
        <v>783.13200000000006</v>
      </c>
      <c r="AP19" s="262">
        <v>791.19749999999976</v>
      </c>
      <c r="AQ19" s="261">
        <f t="shared" si="7"/>
        <v>3048.7489999999998</v>
      </c>
      <c r="AR19" s="262">
        <v>769.18499999999995</v>
      </c>
      <c r="AS19" s="262">
        <v>769.21299999999997</v>
      </c>
      <c r="AT19" s="262">
        <v>756.74199999999996</v>
      </c>
      <c r="AU19" s="262">
        <v>780.31400000000031</v>
      </c>
      <c r="AV19" s="261">
        <f t="shared" si="8"/>
        <v>3075.4540000000002</v>
      </c>
    </row>
    <row r="20" spans="1:48">
      <c r="B20" s="257" t="s">
        <v>363</v>
      </c>
      <c r="C20" s="252" t="s">
        <v>356</v>
      </c>
      <c r="D20" s="248">
        <v>110.89100000000001</v>
      </c>
      <c r="E20" s="248">
        <v>108.544</v>
      </c>
      <c r="F20" s="248">
        <v>99.783000000000001</v>
      </c>
      <c r="G20" s="248">
        <v>81.436999999999998</v>
      </c>
      <c r="H20" s="258">
        <f t="shared" si="0"/>
        <v>400.65500000000003</v>
      </c>
      <c r="I20" s="259">
        <v>99.956500000000005</v>
      </c>
      <c r="J20" s="259">
        <v>95.736500000000007</v>
      </c>
      <c r="K20" s="259">
        <v>93</v>
      </c>
      <c r="L20" s="259">
        <v>91.996499999999997</v>
      </c>
      <c r="M20" s="258">
        <f t="shared" si="1"/>
        <v>380.68949999999995</v>
      </c>
      <c r="N20" s="259">
        <v>87.860500000000002</v>
      </c>
      <c r="O20" s="259">
        <v>87.463999999999999</v>
      </c>
      <c r="P20" s="259">
        <v>88.012</v>
      </c>
      <c r="Q20" s="259">
        <v>87.775999999999996</v>
      </c>
      <c r="R20" s="258">
        <f t="shared" si="2"/>
        <v>351.11250000000001</v>
      </c>
      <c r="S20" s="259">
        <v>70.236999999999995</v>
      </c>
      <c r="T20" s="259">
        <v>71.0535</v>
      </c>
      <c r="U20" s="259">
        <v>79</v>
      </c>
      <c r="V20" s="259">
        <v>75.709499999999991</v>
      </c>
      <c r="W20" s="258">
        <f t="shared" si="3"/>
        <v>296</v>
      </c>
      <c r="X20" s="259">
        <v>80.694999999999993</v>
      </c>
      <c r="Y20" s="259">
        <v>81.3035</v>
      </c>
      <c r="Z20" s="259">
        <v>80.072999999999993</v>
      </c>
      <c r="AA20" s="260">
        <v>78.045000000000002</v>
      </c>
      <c r="AB20" s="261">
        <f t="shared" si="4"/>
        <v>320.11649999999997</v>
      </c>
      <c r="AC20" s="262">
        <v>74.986500000000007</v>
      </c>
      <c r="AD20" s="262">
        <v>72.74799999999999</v>
      </c>
      <c r="AE20" s="262">
        <v>72.748000000000019</v>
      </c>
      <c r="AF20" s="262">
        <v>74.191499999999962</v>
      </c>
      <c r="AG20" s="261">
        <f t="shared" si="5"/>
        <v>294.67399999999998</v>
      </c>
      <c r="AH20" s="262">
        <v>71.916499999999999</v>
      </c>
      <c r="AI20" s="262">
        <v>74.345000000000013</v>
      </c>
      <c r="AJ20" s="262">
        <v>76.380999999999986</v>
      </c>
      <c r="AK20" s="262">
        <v>75.360499999999988</v>
      </c>
      <c r="AL20" s="261">
        <f t="shared" si="6"/>
        <v>298.00299999999999</v>
      </c>
      <c r="AM20" s="262">
        <v>69.734499999999997</v>
      </c>
      <c r="AN20" s="262">
        <v>70.457999999999998</v>
      </c>
      <c r="AO20" s="262">
        <v>71.172500000000014</v>
      </c>
      <c r="AP20" s="262">
        <v>69.884999999999991</v>
      </c>
      <c r="AQ20" s="261">
        <f t="shared" si="7"/>
        <v>281.25</v>
      </c>
      <c r="AR20" s="262">
        <v>66.566999999999993</v>
      </c>
      <c r="AS20" s="262">
        <v>62.668000000000021</v>
      </c>
      <c r="AT20" s="262">
        <v>61.125</v>
      </c>
      <c r="AU20" s="262">
        <v>62.415000000000006</v>
      </c>
      <c r="AV20" s="261">
        <f t="shared" si="8"/>
        <v>252.77500000000003</v>
      </c>
    </row>
    <row r="21" spans="1:48">
      <c r="B21" s="257" t="s">
        <v>364</v>
      </c>
      <c r="C21" s="252" t="s">
        <v>356</v>
      </c>
      <c r="D21" s="248">
        <v>60.847999999999999</v>
      </c>
      <c r="E21" s="248">
        <v>60.554000000000002</v>
      </c>
      <c r="F21" s="248">
        <v>60.604999999999997</v>
      </c>
      <c r="G21" s="248">
        <v>60.088000000000001</v>
      </c>
      <c r="H21" s="258">
        <f t="shared" si="0"/>
        <v>242.095</v>
      </c>
      <c r="I21" s="259">
        <v>55.296999999999997</v>
      </c>
      <c r="J21" s="259">
        <v>54.87700000000001</v>
      </c>
      <c r="K21" s="259">
        <v>65</v>
      </c>
      <c r="L21" s="259">
        <v>116.81300000000002</v>
      </c>
      <c r="M21" s="258">
        <f t="shared" si="1"/>
        <v>291.98700000000002</v>
      </c>
      <c r="N21" s="259">
        <v>105.22499999999999</v>
      </c>
      <c r="O21" s="259">
        <v>96.064999999999998</v>
      </c>
      <c r="P21" s="259">
        <v>94.248999999999995</v>
      </c>
      <c r="Q21" s="259">
        <v>91.356999999999999</v>
      </c>
      <c r="R21" s="258">
        <f t="shared" si="2"/>
        <v>386.89599999999996</v>
      </c>
      <c r="S21" s="259">
        <v>92.403999999999996</v>
      </c>
      <c r="T21" s="259">
        <v>94.102000000000004</v>
      </c>
      <c r="U21" s="259">
        <v>96</v>
      </c>
      <c r="V21" s="259">
        <v>93.494</v>
      </c>
      <c r="W21" s="258">
        <f t="shared" si="3"/>
        <v>376</v>
      </c>
      <c r="X21" s="259">
        <v>100.60899999999999</v>
      </c>
      <c r="Y21" s="259">
        <v>100.285</v>
      </c>
      <c r="Z21" s="259">
        <v>98.340999999999994</v>
      </c>
      <c r="AA21" s="260">
        <v>110.03299999999996</v>
      </c>
      <c r="AB21" s="261">
        <f t="shared" si="4"/>
        <v>409.26799999999997</v>
      </c>
      <c r="AC21" s="262">
        <v>107</v>
      </c>
      <c r="AD21" s="262">
        <v>101.905</v>
      </c>
      <c r="AE21" s="262">
        <v>108.90599999999998</v>
      </c>
      <c r="AF21" s="262">
        <v>114.47500000000002</v>
      </c>
      <c r="AG21" s="261">
        <f t="shared" si="5"/>
        <v>432.286</v>
      </c>
      <c r="AH21" s="262">
        <v>109.15698999999999</v>
      </c>
      <c r="AI21" s="262">
        <v>105.34901000000001</v>
      </c>
      <c r="AJ21" s="262">
        <v>105.883</v>
      </c>
      <c r="AK21" s="262">
        <v>113.38999999999997</v>
      </c>
      <c r="AL21" s="261">
        <f t="shared" si="6"/>
        <v>433.779</v>
      </c>
      <c r="AM21" s="262">
        <v>110.126</v>
      </c>
      <c r="AN21" s="262">
        <v>105.79599999999999</v>
      </c>
      <c r="AO21" s="262">
        <v>106.715</v>
      </c>
      <c r="AP21" s="262">
        <v>113.58499999999995</v>
      </c>
      <c r="AQ21" s="261">
        <f t="shared" si="7"/>
        <v>436.22199999999998</v>
      </c>
      <c r="AR21" s="262">
        <v>108.645</v>
      </c>
      <c r="AS21" s="262">
        <v>108.35899999999999</v>
      </c>
      <c r="AT21" s="262">
        <v>104.11600000000003</v>
      </c>
      <c r="AU21" s="262">
        <v>114.95100000000004</v>
      </c>
      <c r="AV21" s="261">
        <f t="shared" si="8"/>
        <v>436.07100000000003</v>
      </c>
    </row>
    <row r="22" spans="1:48">
      <c r="B22" s="257" t="s">
        <v>365</v>
      </c>
      <c r="C22" s="252" t="s">
        <v>356</v>
      </c>
      <c r="D22" s="248"/>
      <c r="E22" s="248"/>
      <c r="F22" s="248"/>
      <c r="G22" s="248"/>
      <c r="H22" s="264">
        <f>SUM(D22:G22)</f>
        <v>0</v>
      </c>
      <c r="I22" s="264"/>
      <c r="J22" s="264"/>
      <c r="K22" s="264"/>
      <c r="L22" s="264"/>
      <c r="M22" s="264">
        <f>SUM(I22:L22)</f>
        <v>0</v>
      </c>
      <c r="N22" s="264"/>
      <c r="O22" s="264"/>
      <c r="P22" s="264"/>
      <c r="Q22" s="264"/>
      <c r="R22" s="264">
        <f>SUM(N22:Q22)</f>
        <v>0</v>
      </c>
      <c r="S22" s="264"/>
      <c r="T22" s="264"/>
      <c r="U22" s="264"/>
      <c r="V22" s="264"/>
      <c r="W22" s="264">
        <f>SUM(S22:V22)</f>
        <v>0</v>
      </c>
      <c r="X22" s="264"/>
      <c r="Y22" s="264"/>
      <c r="Z22" s="264"/>
      <c r="AA22" s="264"/>
      <c r="AB22" s="264">
        <f>SUM(X22:AA22)</f>
        <v>0</v>
      </c>
      <c r="AC22" s="262"/>
      <c r="AD22" s="262"/>
      <c r="AE22" s="262"/>
      <c r="AF22" s="262">
        <v>6.3212039999999998</v>
      </c>
      <c r="AG22" s="261">
        <f t="shared" si="5"/>
        <v>6.3212039999999998</v>
      </c>
      <c r="AH22" s="262">
        <v>12.040980899999999</v>
      </c>
      <c r="AI22" s="262">
        <v>12.372019100000001</v>
      </c>
      <c r="AJ22" s="262">
        <v>12.138999999999998</v>
      </c>
      <c r="AK22" s="262">
        <v>10.048999999999998</v>
      </c>
      <c r="AL22" s="261">
        <f t="shared" si="6"/>
        <v>46.600999999999999</v>
      </c>
      <c r="AM22" s="262">
        <v>10.654</v>
      </c>
      <c r="AN22" s="262">
        <v>11.010439999999999</v>
      </c>
      <c r="AO22" s="262">
        <v>10.845928999999998</v>
      </c>
      <c r="AP22" s="262">
        <v>10.542525000000005</v>
      </c>
      <c r="AQ22" s="261">
        <f t="shared" si="7"/>
        <v>43.052894000000002</v>
      </c>
      <c r="AR22" s="262">
        <v>7.9480000000000004</v>
      </c>
      <c r="AS22" s="262">
        <v>8.1879999999999988</v>
      </c>
      <c r="AT22" s="262">
        <v>0</v>
      </c>
      <c r="AU22" s="262">
        <v>3.5760000000000005</v>
      </c>
      <c r="AV22" s="261">
        <f t="shared" si="8"/>
        <v>19.712</v>
      </c>
    </row>
    <row r="23" spans="1:48">
      <c r="B23" s="257" t="s">
        <v>431</v>
      </c>
      <c r="C23" s="252" t="s">
        <v>356</v>
      </c>
      <c r="D23" s="248"/>
      <c r="E23" s="248"/>
      <c r="F23" s="248"/>
      <c r="G23" s="248"/>
      <c r="H23" s="264">
        <f t="shared" ref="H23:H24" si="9">SUM(D23:G23)</f>
        <v>0</v>
      </c>
      <c r="I23" s="264">
        <f t="shared" ref="I23:I24" si="10">SUM(E23:H23)</f>
        <v>0</v>
      </c>
      <c r="J23" s="264">
        <f t="shared" ref="J23:J24" si="11">SUM(F23:I23)</f>
        <v>0</v>
      </c>
      <c r="K23" s="264">
        <f t="shared" ref="K23:K24" si="12">SUM(G23:J23)</f>
        <v>0</v>
      </c>
      <c r="L23" s="264">
        <f t="shared" ref="L23:L24" si="13">SUM(H23:K23)</f>
        <v>0</v>
      </c>
      <c r="M23" s="264">
        <f t="shared" ref="M23:M24" si="14">SUM(I23:L23)</f>
        <v>0</v>
      </c>
      <c r="N23" s="264">
        <f t="shared" ref="N23:N24" si="15">SUM(J23:M23)</f>
        <v>0</v>
      </c>
      <c r="O23" s="264">
        <f t="shared" ref="O23:O24" si="16">SUM(K23:N23)</f>
        <v>0</v>
      </c>
      <c r="P23" s="264">
        <f t="shared" ref="P23:P24" si="17">SUM(L23:O23)</f>
        <v>0</v>
      </c>
      <c r="Q23" s="264">
        <f t="shared" ref="Q23:Q24" si="18">SUM(M23:P23)</f>
        <v>0</v>
      </c>
      <c r="R23" s="264">
        <f t="shared" ref="R23:R24" si="19">SUM(N23:Q23)</f>
        <v>0</v>
      </c>
      <c r="S23" s="264">
        <f t="shared" ref="S23:S24" si="20">SUM(O23:R23)</f>
        <v>0</v>
      </c>
      <c r="T23" s="264">
        <f t="shared" ref="T23:T24" si="21">SUM(P23:S23)</f>
        <v>0</v>
      </c>
      <c r="U23" s="264">
        <f t="shared" ref="U23:U24" si="22">SUM(Q23:T23)</f>
        <v>0</v>
      </c>
      <c r="V23" s="264">
        <f t="shared" ref="V23:V24" si="23">SUM(R23:U23)</f>
        <v>0</v>
      </c>
      <c r="W23" s="264">
        <f t="shared" ref="W23:W24" si="24">SUM(S23:V23)</f>
        <v>0</v>
      </c>
      <c r="X23" s="264">
        <f t="shared" ref="X23:X24" si="25">SUM(T23:W23)</f>
        <v>0</v>
      </c>
      <c r="Y23" s="264">
        <f t="shared" ref="Y23:Y24" si="26">SUM(U23:X23)</f>
        <v>0</v>
      </c>
      <c r="Z23" s="264">
        <f t="shared" ref="Z23:Z24" si="27">SUM(V23:Y23)</f>
        <v>0</v>
      </c>
      <c r="AA23" s="264">
        <f t="shared" ref="AA23:AA24" si="28">SUM(W23:Z23)</f>
        <v>0</v>
      </c>
      <c r="AB23" s="264">
        <f t="shared" ref="AB23:AB24" si="29">SUM(X23:AA23)</f>
        <v>0</v>
      </c>
      <c r="AC23" s="264">
        <f t="shared" ref="AC23:AC24" si="30">SUM(Y23:AB23)</f>
        <v>0</v>
      </c>
      <c r="AD23" s="264">
        <f t="shared" ref="AD23:AD24" si="31">SUM(Z23:AC23)</f>
        <v>0</v>
      </c>
      <c r="AE23" s="264">
        <f t="shared" ref="AE23:AE24" si="32">SUM(AA23:AD23)</f>
        <v>0</v>
      </c>
      <c r="AF23" s="264">
        <f t="shared" ref="AF23:AF24" si="33">SUM(AB23:AE23)</f>
        <v>0</v>
      </c>
      <c r="AG23" s="264">
        <f t="shared" si="5"/>
        <v>0</v>
      </c>
      <c r="AH23" s="264">
        <f t="shared" ref="AH23:AH24" si="34">SUM(AD23:AG23)</f>
        <v>0</v>
      </c>
      <c r="AI23" s="264">
        <f t="shared" ref="AI23:AI24" si="35">SUM(AE23:AH23)</f>
        <v>0</v>
      </c>
      <c r="AJ23" s="264">
        <f t="shared" ref="AJ23:AJ24" si="36">SUM(AF23:AI23)</f>
        <v>0</v>
      </c>
      <c r="AK23" s="264">
        <f t="shared" ref="AK23:AK24" si="37">SUM(AG23:AJ23)</f>
        <v>0</v>
      </c>
      <c r="AL23" s="264">
        <f t="shared" si="6"/>
        <v>0</v>
      </c>
      <c r="AM23" s="264">
        <f t="shared" ref="AM23:AM24" si="38">SUM(AI23:AL23)</f>
        <v>0</v>
      </c>
      <c r="AN23" s="264">
        <f t="shared" ref="AN23:AN24" si="39">SUM(AJ23:AM23)</f>
        <v>0</v>
      </c>
      <c r="AO23" s="264">
        <f t="shared" ref="AO23:AO24" si="40">SUM(AK23:AN23)</f>
        <v>0</v>
      </c>
      <c r="AP23" s="264">
        <f t="shared" ref="AP23:AP24" si="41">SUM(AL23:AO23)</f>
        <v>0</v>
      </c>
      <c r="AQ23" s="264">
        <f t="shared" si="7"/>
        <v>0</v>
      </c>
      <c r="AR23" s="264">
        <f t="shared" ref="AR23:AR24" si="42">SUM(AN23:AQ23)</f>
        <v>0</v>
      </c>
      <c r="AS23" s="264">
        <f t="shared" ref="AS23:AS24" si="43">SUM(AO23:AR23)</f>
        <v>0</v>
      </c>
      <c r="AT23" s="264">
        <f t="shared" ref="AT23:AT24" si="44">SUM(AP23:AS23)</f>
        <v>0</v>
      </c>
      <c r="AU23" s="262">
        <v>39.9</v>
      </c>
      <c r="AV23" s="261">
        <f t="shared" si="8"/>
        <v>39.9</v>
      </c>
    </row>
    <row r="24" spans="1:48">
      <c r="B24" s="257" t="s">
        <v>432</v>
      </c>
      <c r="C24" s="252" t="s">
        <v>356</v>
      </c>
      <c r="D24" s="248"/>
      <c r="E24" s="248"/>
      <c r="F24" s="248"/>
      <c r="G24" s="248"/>
      <c r="H24" s="264">
        <f t="shared" si="9"/>
        <v>0</v>
      </c>
      <c r="I24" s="264">
        <f t="shared" si="10"/>
        <v>0</v>
      </c>
      <c r="J24" s="264">
        <f t="shared" si="11"/>
        <v>0</v>
      </c>
      <c r="K24" s="264">
        <f t="shared" si="12"/>
        <v>0</v>
      </c>
      <c r="L24" s="264">
        <f t="shared" si="13"/>
        <v>0</v>
      </c>
      <c r="M24" s="264">
        <f t="shared" si="14"/>
        <v>0</v>
      </c>
      <c r="N24" s="264">
        <f t="shared" si="15"/>
        <v>0</v>
      </c>
      <c r="O24" s="264">
        <f t="shared" si="16"/>
        <v>0</v>
      </c>
      <c r="P24" s="264">
        <f t="shared" si="17"/>
        <v>0</v>
      </c>
      <c r="Q24" s="264">
        <f t="shared" si="18"/>
        <v>0</v>
      </c>
      <c r="R24" s="264">
        <f t="shared" si="19"/>
        <v>0</v>
      </c>
      <c r="S24" s="264">
        <f t="shared" si="20"/>
        <v>0</v>
      </c>
      <c r="T24" s="264">
        <f t="shared" si="21"/>
        <v>0</v>
      </c>
      <c r="U24" s="264">
        <f t="shared" si="22"/>
        <v>0</v>
      </c>
      <c r="V24" s="264">
        <f t="shared" si="23"/>
        <v>0</v>
      </c>
      <c r="W24" s="264">
        <f t="shared" si="24"/>
        <v>0</v>
      </c>
      <c r="X24" s="264">
        <f t="shared" si="25"/>
        <v>0</v>
      </c>
      <c r="Y24" s="264">
        <f t="shared" si="26"/>
        <v>0</v>
      </c>
      <c r="Z24" s="264">
        <f t="shared" si="27"/>
        <v>0</v>
      </c>
      <c r="AA24" s="264">
        <f t="shared" si="28"/>
        <v>0</v>
      </c>
      <c r="AB24" s="264">
        <f t="shared" si="29"/>
        <v>0</v>
      </c>
      <c r="AC24" s="264">
        <f t="shared" si="30"/>
        <v>0</v>
      </c>
      <c r="AD24" s="264">
        <f t="shared" si="31"/>
        <v>0</v>
      </c>
      <c r="AE24" s="264">
        <f t="shared" si="32"/>
        <v>0</v>
      </c>
      <c r="AF24" s="264">
        <f t="shared" si="33"/>
        <v>0</v>
      </c>
      <c r="AG24" s="264">
        <f t="shared" si="5"/>
        <v>0</v>
      </c>
      <c r="AH24" s="264">
        <f t="shared" si="34"/>
        <v>0</v>
      </c>
      <c r="AI24" s="264">
        <f t="shared" si="35"/>
        <v>0</v>
      </c>
      <c r="AJ24" s="264">
        <f t="shared" si="36"/>
        <v>0</v>
      </c>
      <c r="AK24" s="264">
        <f t="shared" si="37"/>
        <v>0</v>
      </c>
      <c r="AL24" s="264">
        <f t="shared" si="6"/>
        <v>0</v>
      </c>
      <c r="AM24" s="264">
        <f t="shared" si="38"/>
        <v>0</v>
      </c>
      <c r="AN24" s="264">
        <f t="shared" si="39"/>
        <v>0</v>
      </c>
      <c r="AO24" s="264">
        <f t="shared" si="40"/>
        <v>0</v>
      </c>
      <c r="AP24" s="264">
        <f t="shared" si="41"/>
        <v>0</v>
      </c>
      <c r="AQ24" s="264">
        <f t="shared" si="7"/>
        <v>0</v>
      </c>
      <c r="AR24" s="264">
        <f t="shared" si="42"/>
        <v>0</v>
      </c>
      <c r="AS24" s="264">
        <f t="shared" si="43"/>
        <v>0</v>
      </c>
      <c r="AT24" s="264">
        <f t="shared" si="44"/>
        <v>0</v>
      </c>
      <c r="AU24" s="262">
        <v>1.2242999999999999</v>
      </c>
      <c r="AV24" s="261">
        <f t="shared" si="8"/>
        <v>1.2242999999999999</v>
      </c>
    </row>
    <row r="25" spans="1:48">
      <c r="B25" s="255"/>
      <c r="C25" s="256"/>
      <c r="D25" s="258"/>
      <c r="E25" s="258"/>
      <c r="F25" s="258"/>
      <c r="G25" s="258"/>
      <c r="H25" s="258"/>
      <c r="I25" s="259"/>
      <c r="J25" s="259"/>
      <c r="K25" s="259"/>
      <c r="L25" s="259"/>
      <c r="M25" s="258"/>
      <c r="N25" s="259"/>
      <c r="O25" s="259"/>
      <c r="P25" s="259"/>
      <c r="Q25" s="259"/>
      <c r="R25" s="258"/>
      <c r="S25" s="265"/>
      <c r="T25" s="266"/>
      <c r="U25" s="266"/>
      <c r="V25" s="259"/>
      <c r="W25" s="258"/>
      <c r="X25" s="259"/>
      <c r="Y25" s="259"/>
      <c r="Z25" s="259"/>
      <c r="AA25" s="259"/>
      <c r="AB25" s="259"/>
      <c r="AC25" s="259"/>
      <c r="AD25" s="262"/>
      <c r="AE25" s="262"/>
      <c r="AF25" s="262"/>
      <c r="AG25" s="259"/>
      <c r="AK25" s="262"/>
      <c r="AL25" s="259"/>
      <c r="AM25" s="262"/>
      <c r="AN25" s="262"/>
      <c r="AQ25" s="259"/>
      <c r="AR25" s="262"/>
      <c r="AT25" s="262"/>
      <c r="AU25" s="262"/>
      <c r="AV25" s="262"/>
    </row>
    <row r="26" spans="1:48">
      <c r="B26" s="267" t="s">
        <v>366</v>
      </c>
      <c r="C26" s="268" t="s">
        <v>356</v>
      </c>
      <c r="D26" s="269">
        <f>SUM(D13:D21)</f>
        <v>3982.7660000000001</v>
      </c>
      <c r="E26" s="269">
        <f>SUM(E13:E21)</f>
        <v>4039.125</v>
      </c>
      <c r="F26" s="269">
        <f>SUM(F13:F21)</f>
        <v>4084.5369999999998</v>
      </c>
      <c r="G26" s="269">
        <f>SUM(G13:G21)</f>
        <v>4051.6590000000001</v>
      </c>
      <c r="H26" s="269">
        <f t="shared" ref="H26:AT26" si="45">SUM(H13:H22)</f>
        <v>16158.087</v>
      </c>
      <c r="I26" s="269">
        <f t="shared" si="45"/>
        <v>3989.8812200000007</v>
      </c>
      <c r="J26" s="269">
        <f t="shared" si="45"/>
        <v>3972.7728499999998</v>
      </c>
      <c r="K26" s="269">
        <f t="shared" si="45"/>
        <v>4015.0829999999996</v>
      </c>
      <c r="L26" s="269">
        <f t="shared" si="45"/>
        <v>4024.3803150000012</v>
      </c>
      <c r="M26" s="269">
        <f t="shared" si="45"/>
        <v>16002.117385000001</v>
      </c>
      <c r="N26" s="269">
        <f t="shared" si="45"/>
        <v>3879.7704220000001</v>
      </c>
      <c r="O26" s="269">
        <f t="shared" si="45"/>
        <v>3962.6319829999998</v>
      </c>
      <c r="P26" s="269">
        <f t="shared" si="45"/>
        <v>3994.9816955000001</v>
      </c>
      <c r="Q26" s="269">
        <f t="shared" si="45"/>
        <v>3974.7848924999998</v>
      </c>
      <c r="R26" s="269">
        <f t="shared" si="45"/>
        <v>15812.168992999999</v>
      </c>
      <c r="S26" s="269">
        <f t="shared" si="45"/>
        <v>3853.9490000000001</v>
      </c>
      <c r="T26" s="269">
        <f t="shared" si="45"/>
        <v>3890.5669230000003</v>
      </c>
      <c r="U26" s="269">
        <f t="shared" si="45"/>
        <v>3990</v>
      </c>
      <c r="V26" s="269">
        <f t="shared" si="45"/>
        <v>3958.5840770000004</v>
      </c>
      <c r="W26" s="269">
        <f t="shared" si="45"/>
        <v>15693.1</v>
      </c>
      <c r="X26" s="269">
        <f t="shared" si="45"/>
        <v>3850.5610000000001</v>
      </c>
      <c r="Y26" s="269">
        <f t="shared" si="45"/>
        <v>3854.9167599999996</v>
      </c>
      <c r="Z26" s="269">
        <f t="shared" si="45"/>
        <v>3895.5670149999996</v>
      </c>
      <c r="AA26" s="269">
        <f t="shared" si="45"/>
        <v>3874.6155490000001</v>
      </c>
      <c r="AB26" s="269">
        <f t="shared" si="45"/>
        <v>15475.660324</v>
      </c>
      <c r="AC26" s="270">
        <f t="shared" si="45"/>
        <v>3744.4255000000003</v>
      </c>
      <c r="AD26" s="270">
        <f t="shared" si="45"/>
        <v>3512.4610051928257</v>
      </c>
      <c r="AE26" s="270">
        <f t="shared" si="45"/>
        <v>3363.5535634131988</v>
      </c>
      <c r="AF26" s="270">
        <f t="shared" si="45"/>
        <v>3492.2423683939746</v>
      </c>
      <c r="AG26" s="269">
        <f t="shared" si="45"/>
        <v>14112.682436999999</v>
      </c>
      <c r="AH26" s="270">
        <f t="shared" si="45"/>
        <v>3402.8690153999992</v>
      </c>
      <c r="AI26" s="270">
        <f t="shared" si="45"/>
        <v>3475.1777245999988</v>
      </c>
      <c r="AJ26" s="270">
        <f t="shared" si="45"/>
        <v>3539.3454999999999</v>
      </c>
      <c r="AK26" s="270">
        <f t="shared" si="45"/>
        <v>3545.2796349999985</v>
      </c>
      <c r="AL26" s="269">
        <f t="shared" si="45"/>
        <v>13962.671875</v>
      </c>
      <c r="AM26" s="270">
        <f t="shared" si="45"/>
        <v>3355.61895</v>
      </c>
      <c r="AN26" s="270">
        <f t="shared" si="45"/>
        <v>3401.6216577404903</v>
      </c>
      <c r="AO26" s="270">
        <f t="shared" si="45"/>
        <v>3499.1471261835409</v>
      </c>
      <c r="AP26" s="270">
        <f t="shared" si="45"/>
        <v>3505.0849011132595</v>
      </c>
      <c r="AQ26" s="280">
        <f t="shared" si="45"/>
        <v>13761.472635037289</v>
      </c>
      <c r="AR26" s="270">
        <f t="shared" si="45"/>
        <v>3417.2815884369197</v>
      </c>
      <c r="AS26" s="270">
        <f t="shared" si="45"/>
        <v>3376.9064115630799</v>
      </c>
      <c r="AT26" s="270">
        <f t="shared" si="45"/>
        <v>3268.8070000000007</v>
      </c>
      <c r="AU26" s="270">
        <f>SUM(AU13:AU24)</f>
        <v>3495.9373000000001</v>
      </c>
      <c r="AV26" s="280">
        <f>SUM(AV13:AV24)</f>
        <v>13558.932299999999</v>
      </c>
    </row>
    <row r="27" spans="1:48">
      <c r="B27" s="255"/>
      <c r="C27" s="256"/>
      <c r="D27" s="255"/>
      <c r="E27" s="255"/>
      <c r="F27" s="255"/>
      <c r="G27" s="255"/>
      <c r="H27" s="271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T27" s="157"/>
      <c r="U27" s="157"/>
      <c r="V27" s="272"/>
      <c r="W27" s="272"/>
      <c r="X27" s="272"/>
      <c r="Y27" s="272"/>
      <c r="Z27" s="272"/>
      <c r="AA27" s="272"/>
      <c r="AB27" s="272"/>
      <c r="AC27" s="272"/>
      <c r="AD27" s="262"/>
      <c r="AE27" s="262"/>
      <c r="AF27" s="262"/>
      <c r="AG27" s="272"/>
      <c r="AK27" s="262"/>
      <c r="AL27" s="272"/>
      <c r="AQ27" s="272"/>
      <c r="AT27" s="262"/>
      <c r="AU27" s="262"/>
      <c r="AV27" s="262"/>
    </row>
    <row r="28" spans="1:48">
      <c r="B28" s="255" t="s">
        <v>367</v>
      </c>
      <c r="C28" s="256"/>
      <c r="D28" s="255"/>
      <c r="E28" s="255"/>
      <c r="F28" s="255"/>
      <c r="G28" s="255"/>
      <c r="H28" s="271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T28" s="157"/>
      <c r="U28" s="157"/>
      <c r="V28" s="272"/>
      <c r="W28" s="272"/>
      <c r="X28" s="272"/>
      <c r="Y28" s="272"/>
      <c r="Z28" s="272"/>
      <c r="AA28" s="272"/>
      <c r="AB28" s="272"/>
      <c r="AC28" s="272"/>
      <c r="AD28" s="262"/>
      <c r="AE28" s="262"/>
      <c r="AF28" s="262"/>
      <c r="AG28" s="272"/>
      <c r="AJ28" s="262"/>
      <c r="AK28" s="262"/>
      <c r="AL28" s="272"/>
      <c r="AQ28" s="272"/>
      <c r="AT28" s="262"/>
      <c r="AU28" s="262"/>
      <c r="AV28" s="262"/>
    </row>
    <row r="29" spans="1:48">
      <c r="B29" s="251" t="s">
        <v>368</v>
      </c>
      <c r="C29" s="252" t="s">
        <v>356</v>
      </c>
      <c r="D29" s="273">
        <v>1418.6469999999999</v>
      </c>
      <c r="E29" s="273">
        <v>1394.4079999999999</v>
      </c>
      <c r="F29" s="273">
        <v>1244.0989999999999</v>
      </c>
      <c r="G29" s="273">
        <v>1374.364</v>
      </c>
      <c r="H29" s="264">
        <f>SUM(D29:G29)</f>
        <v>5431.518</v>
      </c>
      <c r="I29" s="274">
        <v>1474.1154000000001</v>
      </c>
      <c r="J29" s="274">
        <v>1403.4169999999999</v>
      </c>
      <c r="K29" s="274">
        <v>1131.6000000000001</v>
      </c>
      <c r="L29" s="274">
        <v>1501.9689999999994</v>
      </c>
      <c r="M29" s="264">
        <f>SUM(I29:L29)</f>
        <v>5511.1013999999996</v>
      </c>
      <c r="N29" s="274">
        <v>1460.0488</v>
      </c>
      <c r="O29" s="274">
        <v>1457.9690000000001</v>
      </c>
      <c r="P29" s="274">
        <v>1369.0436000000002</v>
      </c>
      <c r="Q29" s="274">
        <v>1452.2704000000001</v>
      </c>
      <c r="R29" s="264">
        <f>SUM(N29:Q29)</f>
        <v>5739.3318000000008</v>
      </c>
      <c r="S29" s="275">
        <v>1486.056</v>
      </c>
      <c r="T29" s="276">
        <v>1461.787</v>
      </c>
      <c r="U29" s="276">
        <v>1345</v>
      </c>
      <c r="V29" s="259">
        <v>1431.1570000000002</v>
      </c>
      <c r="W29" s="258">
        <f>SUM(S29:V29)</f>
        <v>5724</v>
      </c>
      <c r="X29" s="259">
        <v>1521.26</v>
      </c>
      <c r="Y29" s="259">
        <v>1470.7431999999999</v>
      </c>
      <c r="Z29" s="259">
        <v>1402</v>
      </c>
      <c r="AA29" s="260">
        <v>1564.2293999999999</v>
      </c>
      <c r="AB29" s="261">
        <f>SUM(X29:AA29)</f>
        <v>5958.2326000000003</v>
      </c>
      <c r="AC29" s="262">
        <v>1534.7049999999999</v>
      </c>
      <c r="AD29" s="262">
        <v>1317.6004171760401</v>
      </c>
      <c r="AE29" s="262">
        <v>1180.1469828239601</v>
      </c>
      <c r="AF29" s="262">
        <v>1259.1370890322096</v>
      </c>
      <c r="AG29" s="261">
        <f>SUM(AC29:AF29)</f>
        <v>5291.5894890322097</v>
      </c>
      <c r="AH29" s="262">
        <v>1331.237824</v>
      </c>
      <c r="AI29" s="262">
        <v>1376.2063759999999</v>
      </c>
      <c r="AJ29" s="262">
        <v>1078.5557999999999</v>
      </c>
      <c r="AK29" s="262">
        <v>1524.6280051409105</v>
      </c>
      <c r="AL29" s="261">
        <f>SUM(AH29:AK29)</f>
        <v>5310.6280051409103</v>
      </c>
      <c r="AM29" s="262">
        <v>1457.0048000000002</v>
      </c>
      <c r="AN29" s="262">
        <v>1410.0510999999997</v>
      </c>
      <c r="AO29" s="262">
        <v>1435.0999319999996</v>
      </c>
      <c r="AP29" s="262">
        <v>1533.5387000000005</v>
      </c>
      <c r="AQ29" s="261">
        <f>SUM(AM29:AP29)</f>
        <v>5835.6945319999995</v>
      </c>
      <c r="AR29" s="262">
        <v>1469</v>
      </c>
      <c r="AS29" s="145">
        <v>1512.393</v>
      </c>
      <c r="AT29" s="262">
        <v>1357.607</v>
      </c>
      <c r="AU29" s="262">
        <v>1439.6629999999996</v>
      </c>
      <c r="AV29" s="261">
        <f>SUM(AR29:AU29)</f>
        <v>5778.6629999999996</v>
      </c>
    </row>
    <row r="30" spans="1:48">
      <c r="B30" s="251" t="s">
        <v>369</v>
      </c>
      <c r="C30" s="252" t="s">
        <v>356</v>
      </c>
      <c r="D30" s="273">
        <v>0</v>
      </c>
      <c r="E30" s="273">
        <v>0</v>
      </c>
      <c r="F30" s="273">
        <v>0</v>
      </c>
      <c r="G30" s="273">
        <v>0</v>
      </c>
      <c r="H30" s="264">
        <f>SUM(D30:G30)</f>
        <v>0</v>
      </c>
      <c r="I30" s="273">
        <v>0</v>
      </c>
      <c r="J30" s="273">
        <v>0</v>
      </c>
      <c r="K30" s="273">
        <v>0</v>
      </c>
      <c r="L30" s="273">
        <v>79.221150652310939</v>
      </c>
      <c r="M30" s="264">
        <f>SUM(I30:L30)</f>
        <v>79.221150652310939</v>
      </c>
      <c r="N30" s="274">
        <v>132.28889042331932</v>
      </c>
      <c r="O30" s="274">
        <v>158.95504348739493</v>
      </c>
      <c r="P30" s="274">
        <v>189.15136936134499</v>
      </c>
      <c r="Q30" s="274">
        <v>205.56185096533619</v>
      </c>
      <c r="R30" s="264">
        <f>SUM(N30:Q30)</f>
        <v>685.95715423739534</v>
      </c>
      <c r="S30" s="275">
        <v>237.289863731092</v>
      </c>
      <c r="T30" s="276">
        <v>274</v>
      </c>
      <c r="U30" s="276">
        <v>276</v>
      </c>
      <c r="V30" s="259">
        <v>306.71013626890795</v>
      </c>
      <c r="W30" s="258">
        <f>SUM(S30:V30)</f>
        <v>1094</v>
      </c>
      <c r="X30" s="259">
        <v>296.601</v>
      </c>
      <c r="Y30" s="259">
        <v>175.64126681092438</v>
      </c>
      <c r="Z30" s="259">
        <v>365.95479108088239</v>
      </c>
      <c r="AA30" s="260">
        <v>331.20951000000002</v>
      </c>
      <c r="AB30" s="261">
        <f>SUM(X30:AA30)</f>
        <v>1169.4065678918068</v>
      </c>
      <c r="AC30" s="262">
        <v>364.92899999999997</v>
      </c>
      <c r="AD30" s="262">
        <v>308.15800000000002</v>
      </c>
      <c r="AE30" s="262">
        <v>281.12131809348739</v>
      </c>
      <c r="AF30" s="262">
        <v>299.24648675105254</v>
      </c>
      <c r="AG30" s="261">
        <f>SUM(AC30:AF30)</f>
        <v>1253.4548048445399</v>
      </c>
      <c r="AH30" s="262">
        <v>304.50966853676471</v>
      </c>
      <c r="AI30" s="262">
        <v>308.97633146323528</v>
      </c>
      <c r="AJ30" s="262">
        <v>338.04600000000005</v>
      </c>
      <c r="AK30" s="262">
        <v>392.51716319642856</v>
      </c>
      <c r="AL30" s="261">
        <f>SUM(AH30:AK30)</f>
        <v>1344.0491631964287</v>
      </c>
      <c r="AM30" s="262">
        <v>386.11439981722691</v>
      </c>
      <c r="AN30" s="262">
        <v>215.04460018277308</v>
      </c>
      <c r="AO30" s="277">
        <v>133.12099999999998</v>
      </c>
      <c r="AP30" s="277">
        <v>667.30383840935929</v>
      </c>
      <c r="AQ30" s="261">
        <f t="shared" ref="AQ30:AQ31" si="46">SUM(AM30:AP30)</f>
        <v>1401.5838384093593</v>
      </c>
      <c r="AR30" s="262">
        <v>793.53748396638696</v>
      </c>
      <c r="AS30" s="262">
        <v>742.06151603361297</v>
      </c>
      <c r="AT30" s="262">
        <v>765.40100000000018</v>
      </c>
      <c r="AU30" s="262">
        <v>807.23450280252121</v>
      </c>
      <c r="AV30" s="261">
        <f t="shared" ref="AV30:AV31" si="47">SUM(AR30:AU30)</f>
        <v>3108.2345028025211</v>
      </c>
    </row>
    <row r="31" spans="1:48">
      <c r="B31" s="251" t="s">
        <v>370</v>
      </c>
      <c r="C31" s="252" t="s">
        <v>356</v>
      </c>
      <c r="D31" s="273">
        <v>276.61700000000002</v>
      </c>
      <c r="E31" s="273">
        <v>259.86399999999998</v>
      </c>
      <c r="F31" s="273">
        <v>258.05500000000001</v>
      </c>
      <c r="G31" s="273">
        <v>285.04399999999998</v>
      </c>
      <c r="H31" s="264">
        <f>SUM(D31:G31)</f>
        <v>1079.58</v>
      </c>
      <c r="I31" s="274">
        <v>281.93539999999996</v>
      </c>
      <c r="J31" s="274">
        <v>203.11680000000001</v>
      </c>
      <c r="K31" s="274">
        <v>272.10000000000002</v>
      </c>
      <c r="L31" s="274">
        <v>289.49710000000005</v>
      </c>
      <c r="M31" s="264">
        <f>SUM(I31:L31)</f>
        <v>1046.6493</v>
      </c>
      <c r="N31" s="274">
        <v>289.11489999999998</v>
      </c>
      <c r="O31" s="274">
        <v>276.63390000000004</v>
      </c>
      <c r="P31" s="274">
        <v>274.66840000000002</v>
      </c>
      <c r="Q31" s="274">
        <v>284.28149999999999</v>
      </c>
      <c r="R31" s="264">
        <f>SUM(N31:Q31)</f>
        <v>1124.6987000000001</v>
      </c>
      <c r="S31" s="275">
        <v>284.696782546007</v>
      </c>
      <c r="T31" s="276">
        <v>280.43316117000006</v>
      </c>
      <c r="U31" s="276">
        <v>262</v>
      </c>
      <c r="V31" s="259">
        <v>267.87005628399288</v>
      </c>
      <c r="W31" s="258">
        <f>SUM(S31:V31)</f>
        <v>1095</v>
      </c>
      <c r="X31" s="259">
        <v>270.608</v>
      </c>
      <c r="Y31" s="259">
        <v>263.94630000000006</v>
      </c>
      <c r="Z31" s="259">
        <v>225.34023006000001</v>
      </c>
      <c r="AA31" s="260">
        <v>254.77930268999998</v>
      </c>
      <c r="AB31" s="261">
        <f>SUM(X31:AA31)</f>
        <v>1014.6738327500001</v>
      </c>
      <c r="AC31" s="262">
        <v>284.54517459879997</v>
      </c>
      <c r="AD31" s="262">
        <v>277.79807185919998</v>
      </c>
      <c r="AE31" s="262">
        <v>253.90621660172002</v>
      </c>
      <c r="AF31" s="262">
        <v>277.86060599939992</v>
      </c>
      <c r="AG31" s="261">
        <f>SUM(AC31:AF31)</f>
        <v>1094.11006905912</v>
      </c>
      <c r="AH31" s="262">
        <v>279.32743948799998</v>
      </c>
      <c r="AI31" s="262">
        <v>259.70199215399998</v>
      </c>
      <c r="AJ31" s="262">
        <v>228.77913723180006</v>
      </c>
      <c r="AK31" s="262">
        <v>265.99761490984008</v>
      </c>
      <c r="AL31" s="261">
        <f>SUM(AH31:AK31)</f>
        <v>1033.8061837836401</v>
      </c>
      <c r="AM31" s="262">
        <v>284.80668680799999</v>
      </c>
      <c r="AN31" s="262">
        <v>263.80663160527001</v>
      </c>
      <c r="AO31" s="277">
        <v>219.18859877720001</v>
      </c>
      <c r="AP31" s="277">
        <v>245.64783774919999</v>
      </c>
      <c r="AQ31" s="261">
        <f t="shared" si="46"/>
        <v>1013.44975493967</v>
      </c>
      <c r="AR31" s="262">
        <v>281</v>
      </c>
      <c r="AS31" s="262">
        <v>268</v>
      </c>
      <c r="AT31" s="262">
        <v>255.5512742218001</v>
      </c>
      <c r="AU31" s="262">
        <v>281.24872577819986</v>
      </c>
      <c r="AV31" s="261">
        <f t="shared" si="47"/>
        <v>1085.8</v>
      </c>
    </row>
    <row r="32" spans="1:48">
      <c r="B32" s="255"/>
      <c r="C32" s="256"/>
      <c r="D32" s="278"/>
      <c r="E32" s="278"/>
      <c r="F32" s="278"/>
      <c r="G32" s="278"/>
      <c r="H32" s="264"/>
      <c r="I32" s="274"/>
      <c r="J32" s="274"/>
      <c r="K32" s="274"/>
      <c r="L32" s="274"/>
      <c r="M32" s="264"/>
      <c r="N32" s="274"/>
      <c r="O32" s="274"/>
      <c r="P32" s="274"/>
      <c r="Q32" s="274"/>
      <c r="R32" s="264"/>
      <c r="S32" s="279"/>
      <c r="T32" s="279"/>
      <c r="U32" s="279"/>
      <c r="V32" s="274"/>
      <c r="W32" s="264"/>
      <c r="X32" s="264"/>
      <c r="Y32" s="264"/>
      <c r="Z32" s="264"/>
      <c r="AA32" s="264"/>
      <c r="AB32" s="264"/>
      <c r="AC32" s="264"/>
      <c r="AD32" s="262"/>
      <c r="AE32" s="262"/>
      <c r="AF32" s="262"/>
      <c r="AG32" s="264"/>
      <c r="AL32" s="264"/>
      <c r="AQ32" s="264"/>
      <c r="AT32" s="262"/>
    </row>
    <row r="33" spans="2:48">
      <c r="B33" s="267" t="s">
        <v>371</v>
      </c>
      <c r="C33" s="268" t="s">
        <v>356</v>
      </c>
      <c r="D33" s="280">
        <f t="shared" ref="D33:AV33" si="48">SUM(D29:D31)</f>
        <v>1695.2639999999999</v>
      </c>
      <c r="E33" s="280">
        <f t="shared" si="48"/>
        <v>1654.2719999999999</v>
      </c>
      <c r="F33" s="280">
        <f t="shared" si="48"/>
        <v>1502.154</v>
      </c>
      <c r="G33" s="280">
        <f t="shared" si="48"/>
        <v>1659.4079999999999</v>
      </c>
      <c r="H33" s="280">
        <f t="shared" si="48"/>
        <v>6511.098</v>
      </c>
      <c r="I33" s="280">
        <f t="shared" si="48"/>
        <v>1756.0508</v>
      </c>
      <c r="J33" s="280">
        <f t="shared" si="48"/>
        <v>1606.5337999999999</v>
      </c>
      <c r="K33" s="280">
        <f t="shared" si="48"/>
        <v>1403.7000000000003</v>
      </c>
      <c r="L33" s="280">
        <f t="shared" si="48"/>
        <v>1870.6872506523105</v>
      </c>
      <c r="M33" s="280">
        <f t="shared" si="48"/>
        <v>6636.9718506523104</v>
      </c>
      <c r="N33" s="280">
        <f t="shared" si="48"/>
        <v>1881.4525904233194</v>
      </c>
      <c r="O33" s="280">
        <f t="shared" si="48"/>
        <v>1893.5579434873951</v>
      </c>
      <c r="P33" s="280">
        <f t="shared" si="48"/>
        <v>1832.8633693613451</v>
      </c>
      <c r="Q33" s="280">
        <f t="shared" si="48"/>
        <v>1942.1137509653363</v>
      </c>
      <c r="R33" s="280">
        <f t="shared" si="48"/>
        <v>7549.9876542373959</v>
      </c>
      <c r="S33" s="280">
        <f t="shared" si="48"/>
        <v>2008.042646277099</v>
      </c>
      <c r="T33" s="280">
        <f t="shared" si="48"/>
        <v>2016.2201611700002</v>
      </c>
      <c r="U33" s="280">
        <f t="shared" si="48"/>
        <v>1883</v>
      </c>
      <c r="V33" s="280">
        <f t="shared" si="48"/>
        <v>2005.737192552901</v>
      </c>
      <c r="W33" s="280">
        <f t="shared" si="48"/>
        <v>7913</v>
      </c>
      <c r="X33" s="270">
        <f t="shared" si="48"/>
        <v>2088.4690000000001</v>
      </c>
      <c r="Y33" s="270">
        <f t="shared" si="48"/>
        <v>1910.3307668109244</v>
      </c>
      <c r="Z33" s="270">
        <f t="shared" si="48"/>
        <v>1993.2950211408825</v>
      </c>
      <c r="AA33" s="270">
        <f t="shared" si="48"/>
        <v>2150.2182126899997</v>
      </c>
      <c r="AB33" s="280">
        <f t="shared" si="48"/>
        <v>8142.3130006418069</v>
      </c>
      <c r="AC33" s="270">
        <f t="shared" si="48"/>
        <v>2184.1791745987998</v>
      </c>
      <c r="AD33" s="270">
        <f t="shared" si="48"/>
        <v>1903.55648903524</v>
      </c>
      <c r="AE33" s="270">
        <f t="shared" si="48"/>
        <v>1715.1745175191675</v>
      </c>
      <c r="AF33" s="270">
        <f t="shared" si="48"/>
        <v>1836.2441817826621</v>
      </c>
      <c r="AG33" s="280">
        <f t="shared" si="48"/>
        <v>7639.1543629358703</v>
      </c>
      <c r="AH33" s="270">
        <f t="shared" si="48"/>
        <v>1915.0749320247646</v>
      </c>
      <c r="AI33" s="270">
        <f t="shared" si="48"/>
        <v>1944.8846996172351</v>
      </c>
      <c r="AJ33" s="270">
        <f t="shared" si="48"/>
        <v>1645.3809372318001</v>
      </c>
      <c r="AK33" s="270">
        <f t="shared" si="48"/>
        <v>2183.1427832471791</v>
      </c>
      <c r="AL33" s="280">
        <f t="shared" si="48"/>
        <v>7688.4833521209794</v>
      </c>
      <c r="AM33" s="280">
        <f t="shared" si="48"/>
        <v>2127.9258866252271</v>
      </c>
      <c r="AN33" s="280">
        <f t="shared" si="48"/>
        <v>1888.9023317880428</v>
      </c>
      <c r="AO33" s="280">
        <f t="shared" si="48"/>
        <v>1787.4095307771997</v>
      </c>
      <c r="AP33" s="280">
        <f t="shared" si="48"/>
        <v>2446.4903761585597</v>
      </c>
      <c r="AQ33" s="280">
        <f t="shared" si="48"/>
        <v>8250.7281253490291</v>
      </c>
      <c r="AR33" s="280">
        <f t="shared" si="48"/>
        <v>2543.5374839663868</v>
      </c>
      <c r="AS33" s="280">
        <f t="shared" si="48"/>
        <v>2522.4545160336129</v>
      </c>
      <c r="AT33" s="280">
        <f t="shared" si="48"/>
        <v>2378.5592742218005</v>
      </c>
      <c r="AU33" s="280">
        <f t="shared" si="48"/>
        <v>2528.1462285807206</v>
      </c>
      <c r="AV33" s="280">
        <f t="shared" si="48"/>
        <v>9972.697502802519</v>
      </c>
    </row>
    <row r="34" spans="2:48">
      <c r="B34" s="255"/>
      <c r="C34" s="256"/>
      <c r="D34" s="278"/>
      <c r="E34" s="278"/>
      <c r="F34" s="278"/>
      <c r="G34" s="278"/>
      <c r="H34" s="264"/>
      <c r="I34" s="274"/>
      <c r="J34" s="274"/>
      <c r="K34" s="274"/>
      <c r="L34" s="274"/>
      <c r="M34" s="264"/>
      <c r="N34" s="274"/>
      <c r="O34" s="274"/>
      <c r="P34" s="274"/>
      <c r="Q34" s="274"/>
      <c r="R34" s="264"/>
      <c r="S34" s="279"/>
      <c r="T34" s="279"/>
      <c r="U34" s="279"/>
      <c r="V34" s="274"/>
      <c r="W34" s="264"/>
      <c r="X34" s="274"/>
      <c r="Y34" s="274"/>
      <c r="Z34" s="274"/>
      <c r="AA34" s="274"/>
      <c r="AB34" s="264"/>
      <c r="AC34" s="274"/>
      <c r="AD34" s="274"/>
      <c r="AE34" s="274"/>
      <c r="AF34" s="274"/>
      <c r="AG34" s="264"/>
      <c r="AK34" s="274"/>
      <c r="AL34" s="264"/>
      <c r="AQ34" s="264"/>
      <c r="AT34" s="262"/>
    </row>
    <row r="35" spans="2:48" ht="13.5" thickBot="1">
      <c r="B35" s="281" t="s">
        <v>372</v>
      </c>
      <c r="C35" s="282" t="s">
        <v>356</v>
      </c>
      <c r="D35" s="283">
        <f t="shared" ref="D35:AV35" si="49">SUM(D26,D33)</f>
        <v>5678.03</v>
      </c>
      <c r="E35" s="283">
        <f t="shared" si="49"/>
        <v>5693.3969999999999</v>
      </c>
      <c r="F35" s="283">
        <f t="shared" si="49"/>
        <v>5586.6909999999998</v>
      </c>
      <c r="G35" s="283">
        <f t="shared" si="49"/>
        <v>5711.067</v>
      </c>
      <c r="H35" s="283">
        <f t="shared" si="49"/>
        <v>22669.184999999998</v>
      </c>
      <c r="I35" s="283">
        <f t="shared" si="49"/>
        <v>5745.9320200000002</v>
      </c>
      <c r="J35" s="283">
        <f t="shared" si="49"/>
        <v>5579.3066499999995</v>
      </c>
      <c r="K35" s="283">
        <f t="shared" si="49"/>
        <v>5418.7829999999994</v>
      </c>
      <c r="L35" s="283">
        <f t="shared" si="49"/>
        <v>5895.0675656523117</v>
      </c>
      <c r="M35" s="283">
        <f t="shared" si="49"/>
        <v>22639.089235652311</v>
      </c>
      <c r="N35" s="283">
        <f t="shared" si="49"/>
        <v>5761.2230124233192</v>
      </c>
      <c r="O35" s="283">
        <f t="shared" si="49"/>
        <v>5856.1899264873946</v>
      </c>
      <c r="P35" s="283">
        <f t="shared" si="49"/>
        <v>5827.8450648613452</v>
      </c>
      <c r="Q35" s="283">
        <f t="shared" si="49"/>
        <v>5916.8986434653361</v>
      </c>
      <c r="R35" s="283">
        <f t="shared" si="49"/>
        <v>23362.156647237396</v>
      </c>
      <c r="S35" s="283">
        <f t="shared" si="49"/>
        <v>5861.9916462770989</v>
      </c>
      <c r="T35" s="283">
        <f t="shared" si="49"/>
        <v>5906.7870841700005</v>
      </c>
      <c r="U35" s="283">
        <f t="shared" si="49"/>
        <v>5873</v>
      </c>
      <c r="V35" s="283">
        <f t="shared" si="49"/>
        <v>5964.3212695529019</v>
      </c>
      <c r="W35" s="283">
        <f t="shared" si="49"/>
        <v>23606.1</v>
      </c>
      <c r="X35" s="284">
        <f t="shared" si="49"/>
        <v>5939.0300000000007</v>
      </c>
      <c r="Y35" s="284">
        <f t="shared" si="49"/>
        <v>5765.2475268109238</v>
      </c>
      <c r="Z35" s="284">
        <f t="shared" si="49"/>
        <v>5888.8620361408821</v>
      </c>
      <c r="AA35" s="284">
        <f t="shared" si="49"/>
        <v>6024.8337616899998</v>
      </c>
      <c r="AB35" s="283">
        <f t="shared" si="49"/>
        <v>23617.973324641807</v>
      </c>
      <c r="AC35" s="284">
        <f t="shared" si="49"/>
        <v>5928.6046745988006</v>
      </c>
      <c r="AD35" s="284">
        <f t="shared" si="49"/>
        <v>5416.0174942280655</v>
      </c>
      <c r="AE35" s="284">
        <f t="shared" si="49"/>
        <v>5078.7280809323665</v>
      </c>
      <c r="AF35" s="284">
        <f t="shared" si="49"/>
        <v>5328.4865501766362</v>
      </c>
      <c r="AG35" s="283">
        <f t="shared" si="49"/>
        <v>21751.836799935871</v>
      </c>
      <c r="AH35" s="284">
        <f t="shared" si="49"/>
        <v>5317.9439474247638</v>
      </c>
      <c r="AI35" s="284">
        <f t="shared" si="49"/>
        <v>5420.0624242172344</v>
      </c>
      <c r="AJ35" s="284">
        <f t="shared" si="49"/>
        <v>5184.7264372318004</v>
      </c>
      <c r="AK35" s="284">
        <f t="shared" si="49"/>
        <v>5728.4224182471771</v>
      </c>
      <c r="AL35" s="283">
        <f t="shared" si="49"/>
        <v>21651.15522712098</v>
      </c>
      <c r="AM35" s="283">
        <f t="shared" si="49"/>
        <v>5483.5448366252276</v>
      </c>
      <c r="AN35" s="283">
        <f t="shared" si="49"/>
        <v>5290.5239895285331</v>
      </c>
      <c r="AO35" s="283">
        <f t="shared" si="49"/>
        <v>5286.5566569607408</v>
      </c>
      <c r="AP35" s="283">
        <f t="shared" si="49"/>
        <v>5951.5752772718188</v>
      </c>
      <c r="AQ35" s="283">
        <f t="shared" si="49"/>
        <v>22012.200760386317</v>
      </c>
      <c r="AR35" s="283">
        <f t="shared" si="49"/>
        <v>5960.8190724033066</v>
      </c>
      <c r="AS35" s="283">
        <f t="shared" si="49"/>
        <v>5899.3609275966928</v>
      </c>
      <c r="AT35" s="283">
        <f t="shared" si="49"/>
        <v>5647.3662742218012</v>
      </c>
      <c r="AU35" s="283">
        <f t="shared" si="49"/>
        <v>6024.0835285807207</v>
      </c>
      <c r="AV35" s="283">
        <f t="shared" si="49"/>
        <v>23531.629802802519</v>
      </c>
    </row>
    <row r="36" spans="2:48">
      <c r="B36" s="255"/>
      <c r="C36" s="256"/>
      <c r="D36" s="285"/>
      <c r="E36" s="285"/>
      <c r="F36" s="285"/>
      <c r="G36" s="285"/>
      <c r="H36" s="272"/>
      <c r="I36" s="285"/>
      <c r="J36" s="285"/>
      <c r="K36" s="285"/>
      <c r="L36" s="285"/>
      <c r="M36" s="272"/>
      <c r="N36" s="285"/>
      <c r="O36" s="285"/>
      <c r="P36" s="285"/>
      <c r="Q36" s="285"/>
      <c r="R36" s="272"/>
      <c r="S36" s="285"/>
      <c r="T36" s="285"/>
      <c r="U36" s="285"/>
      <c r="V36" s="285"/>
      <c r="W36" s="272"/>
      <c r="X36" s="272"/>
      <c r="Y36" s="272"/>
      <c r="Z36" s="272"/>
      <c r="AA36" s="272"/>
      <c r="AB36" s="272"/>
      <c r="AC36" s="272"/>
      <c r="AD36" s="272"/>
      <c r="AE36" s="262"/>
      <c r="AF36" s="262"/>
      <c r="AG36" s="272"/>
      <c r="AT36" s="262"/>
    </row>
    <row r="37" spans="2:48">
      <c r="B37" s="255"/>
      <c r="C37" s="256"/>
      <c r="D37" s="285"/>
      <c r="E37" s="285"/>
      <c r="F37" s="285"/>
      <c r="G37" s="285"/>
      <c r="H37" s="272"/>
      <c r="I37" s="285"/>
      <c r="J37" s="285"/>
      <c r="K37" s="285"/>
      <c r="L37" s="285"/>
      <c r="M37" s="272"/>
      <c r="N37" s="285"/>
      <c r="O37" s="285"/>
      <c r="P37" s="285"/>
      <c r="Q37" s="285"/>
      <c r="R37" s="272"/>
      <c r="S37" s="285"/>
      <c r="T37" s="285"/>
      <c r="U37" s="285"/>
      <c r="V37" s="285"/>
      <c r="W37" s="272"/>
      <c r="X37" s="272"/>
      <c r="Y37" s="272"/>
      <c r="Z37" s="272"/>
      <c r="AA37" s="272"/>
      <c r="AB37" s="272"/>
      <c r="AC37" s="272"/>
      <c r="AD37" s="272"/>
      <c r="AE37" s="262"/>
      <c r="AF37" s="262"/>
      <c r="AG37" s="272"/>
      <c r="AT37" s="262"/>
    </row>
    <row r="38" spans="2:48">
      <c r="B38" s="255"/>
      <c r="C38" s="256"/>
      <c r="D38" s="285"/>
      <c r="E38" s="285"/>
      <c r="F38" s="285"/>
      <c r="G38" s="285"/>
      <c r="H38" s="272"/>
      <c r="I38" s="285"/>
      <c r="J38" s="285"/>
      <c r="K38" s="285"/>
      <c r="L38" s="285"/>
      <c r="M38" s="272"/>
      <c r="N38" s="285"/>
      <c r="O38" s="285"/>
      <c r="P38" s="285"/>
      <c r="Q38" s="285"/>
      <c r="R38" s="272"/>
      <c r="S38" s="285"/>
      <c r="T38" s="285"/>
      <c r="U38" s="285"/>
      <c r="V38" s="285"/>
      <c r="W38" s="272"/>
      <c r="X38" s="272"/>
      <c r="Y38" s="272"/>
      <c r="Z38" s="272"/>
      <c r="AA38" s="272"/>
      <c r="AB38" s="272"/>
      <c r="AC38" s="272"/>
      <c r="AD38" s="272"/>
      <c r="AE38" s="262"/>
      <c r="AF38" s="262"/>
      <c r="AG38" s="272"/>
      <c r="AT38" s="262"/>
    </row>
    <row r="39" spans="2:48">
      <c r="B39" s="255"/>
      <c r="C39" s="256"/>
      <c r="D39" s="285"/>
      <c r="E39" s="285"/>
      <c r="F39" s="285"/>
      <c r="G39" s="285"/>
      <c r="H39" s="272"/>
      <c r="I39" s="285"/>
      <c r="J39" s="285"/>
      <c r="K39" s="285"/>
      <c r="L39" s="285"/>
      <c r="M39" s="272"/>
      <c r="N39" s="285"/>
      <c r="O39" s="285"/>
      <c r="P39" s="285"/>
      <c r="Q39" s="285"/>
      <c r="R39" s="272"/>
      <c r="S39" s="285"/>
      <c r="T39" s="285"/>
      <c r="U39" s="285"/>
      <c r="V39" s="285"/>
      <c r="W39" s="272"/>
      <c r="X39" s="272"/>
      <c r="Y39" s="272"/>
      <c r="Z39" s="272"/>
      <c r="AA39" s="272"/>
      <c r="AB39" s="272"/>
      <c r="AC39" s="272"/>
      <c r="AD39" s="272"/>
      <c r="AE39" s="262"/>
      <c r="AF39" s="262"/>
      <c r="AG39" s="272"/>
      <c r="AT39" s="262"/>
    </row>
    <row r="40" spans="2:48">
      <c r="B40" s="249" t="s">
        <v>353</v>
      </c>
      <c r="C40" s="250"/>
      <c r="D40" s="160" t="s">
        <v>145</v>
      </c>
      <c r="E40" s="160" t="s">
        <v>146</v>
      </c>
      <c r="F40" s="160" t="s">
        <v>147</v>
      </c>
      <c r="G40" s="160" t="s">
        <v>148</v>
      </c>
      <c r="H40" s="52">
        <v>2015</v>
      </c>
      <c r="I40" s="160" t="s">
        <v>149</v>
      </c>
      <c r="J40" s="160" t="s">
        <v>150</v>
      </c>
      <c r="K40" s="160" t="s">
        <v>151</v>
      </c>
      <c r="L40" s="160" t="s">
        <v>152</v>
      </c>
      <c r="M40" s="52">
        <v>2016</v>
      </c>
      <c r="N40" s="160" t="s">
        <v>153</v>
      </c>
      <c r="O40" s="160" t="s">
        <v>154</v>
      </c>
      <c r="P40" s="160" t="s">
        <v>155</v>
      </c>
      <c r="Q40" s="160" t="s">
        <v>156</v>
      </c>
      <c r="R40" s="52">
        <v>2017</v>
      </c>
      <c r="S40" s="160" t="s">
        <v>157</v>
      </c>
      <c r="T40" s="160" t="s">
        <v>164</v>
      </c>
      <c r="U40" s="160" t="s">
        <v>165</v>
      </c>
      <c r="V40" s="160" t="s">
        <v>168</v>
      </c>
      <c r="W40" s="52">
        <v>2018</v>
      </c>
      <c r="X40" s="160" t="s">
        <v>169</v>
      </c>
      <c r="Y40" s="160" t="s">
        <v>177</v>
      </c>
      <c r="Z40" s="160" t="s">
        <v>189</v>
      </c>
      <c r="AA40" s="286" t="s">
        <v>201</v>
      </c>
      <c r="AB40" s="287">
        <v>2019</v>
      </c>
      <c r="AC40" s="160" t="s">
        <v>262</v>
      </c>
      <c r="AD40" s="160" t="s">
        <v>287</v>
      </c>
      <c r="AE40" s="160" t="s">
        <v>293</v>
      </c>
      <c r="AF40" s="160" t="s">
        <v>301</v>
      </c>
      <c r="AG40" s="287">
        <v>2020</v>
      </c>
      <c r="AH40" s="160" t="s">
        <v>312</v>
      </c>
      <c r="AI40" s="160" t="s">
        <v>315</v>
      </c>
      <c r="AJ40" s="160" t="s">
        <v>321</v>
      </c>
      <c r="AK40" s="160" t="s">
        <v>324</v>
      </c>
      <c r="AL40" s="287">
        <v>2021</v>
      </c>
      <c r="AM40" s="160" t="s">
        <v>327</v>
      </c>
      <c r="AN40" s="160" t="s">
        <v>331</v>
      </c>
      <c r="AO40" s="160" t="s">
        <v>335</v>
      </c>
      <c r="AP40" s="160" t="s">
        <v>351</v>
      </c>
      <c r="AQ40" s="120">
        <v>2022</v>
      </c>
      <c r="AR40" s="160" t="s">
        <v>352</v>
      </c>
      <c r="AS40" s="160" t="s">
        <v>415</v>
      </c>
      <c r="AT40" s="160" t="s">
        <v>423</v>
      </c>
      <c r="AU40" s="160" t="s">
        <v>428</v>
      </c>
      <c r="AV40" s="120">
        <v>2023</v>
      </c>
    </row>
    <row r="41" spans="2:48">
      <c r="B41" s="251"/>
      <c r="C41" s="252"/>
      <c r="D41" s="251"/>
      <c r="E41" s="251"/>
      <c r="F41" s="251"/>
      <c r="G41" s="251"/>
      <c r="H41" s="253"/>
      <c r="I41" s="254"/>
      <c r="J41" s="254"/>
      <c r="K41" s="254"/>
      <c r="L41" s="254"/>
      <c r="M41" s="253"/>
      <c r="N41" s="254"/>
      <c r="O41" s="254"/>
      <c r="P41" s="254"/>
      <c r="Q41" s="254"/>
      <c r="R41" s="253"/>
      <c r="V41" s="254"/>
      <c r="W41" s="253"/>
      <c r="X41" s="253"/>
      <c r="Y41" s="253"/>
      <c r="Z41" s="253"/>
      <c r="AA41" s="253"/>
      <c r="AB41" s="253"/>
      <c r="AC41" s="253"/>
      <c r="AD41" s="253"/>
      <c r="AE41" s="262"/>
      <c r="AF41" s="262"/>
      <c r="AG41" s="253"/>
      <c r="AK41" s="262"/>
      <c r="AL41" s="253"/>
      <c r="AT41" s="262"/>
    </row>
    <row r="42" spans="2:48">
      <c r="B42" s="255" t="s">
        <v>354</v>
      </c>
      <c r="C42" s="256"/>
      <c r="D42" s="255"/>
      <c r="E42" s="255"/>
      <c r="F42" s="255"/>
      <c r="G42" s="255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62"/>
      <c r="AF42" s="262"/>
      <c r="AG42" s="253"/>
      <c r="AK42" s="262"/>
      <c r="AL42" s="253"/>
      <c r="AT42" s="262"/>
    </row>
    <row r="43" spans="2:48" s="11" customFormat="1">
      <c r="B43" s="257" t="s">
        <v>355</v>
      </c>
      <c r="C43" s="252" t="s">
        <v>373</v>
      </c>
      <c r="D43" s="288">
        <v>10192.922399999999</v>
      </c>
      <c r="E43" s="288">
        <v>10526.319199999998</v>
      </c>
      <c r="F43" s="288">
        <v>10609.987599999999</v>
      </c>
      <c r="G43" s="288">
        <v>10619.267199999998</v>
      </c>
      <c r="H43" s="264">
        <f t="shared" ref="H43:H51" si="50">SUM(D43:G43)</f>
        <v>41948.496399999989</v>
      </c>
      <c r="I43" s="274">
        <v>10560.3292</v>
      </c>
      <c r="J43" s="274">
        <v>10599.7276</v>
      </c>
      <c r="K43" s="274">
        <v>10670.4</v>
      </c>
      <c r="L43" s="274">
        <v>10457.379600000002</v>
      </c>
      <c r="M43" s="264">
        <f t="shared" ref="M43:M51" si="51">SUM(I43:L43)</f>
        <v>42287.8364</v>
      </c>
      <c r="N43" s="274">
        <v>10162.8112</v>
      </c>
      <c r="O43" s="274">
        <v>10414.1204</v>
      </c>
      <c r="P43" s="274">
        <v>10572.899600000001</v>
      </c>
      <c r="Q43" s="274">
        <v>10560.8992</v>
      </c>
      <c r="R43" s="264">
        <f>SUM(N43:Q43)</f>
        <v>41710.7304</v>
      </c>
      <c r="S43" s="274">
        <v>10276.955599999999</v>
      </c>
      <c r="T43" s="274">
        <v>10452.363599999999</v>
      </c>
      <c r="U43" s="274">
        <v>10488</v>
      </c>
      <c r="V43" s="274">
        <v>10488.440800000006</v>
      </c>
      <c r="W43" s="258">
        <f t="shared" ref="W43:W51" si="52">SUM(S43:V43)</f>
        <v>41705.760000000002</v>
      </c>
      <c r="X43" s="259">
        <v>9833.2121100000004</v>
      </c>
      <c r="Y43" s="259">
        <v>10056.17085</v>
      </c>
      <c r="Z43" s="259">
        <v>10312.835850000001</v>
      </c>
      <c r="AA43" s="289">
        <v>10184.814240000002</v>
      </c>
      <c r="AB43" s="290">
        <f>SUM(X43:AA43)</f>
        <v>40387.033050000005</v>
      </c>
      <c r="AC43" s="291">
        <v>10103.483970000001</v>
      </c>
      <c r="AD43" s="291">
        <v>9751.4552700000004</v>
      </c>
      <c r="AE43" s="291">
        <v>9261.9987299999975</v>
      </c>
      <c r="AF43" s="292">
        <v>9542.2479900000035</v>
      </c>
      <c r="AG43" s="290">
        <f>SUM(AC43:AF43)</f>
        <v>38659.185960000003</v>
      </c>
      <c r="AH43" s="291">
        <v>9388.9069200000013</v>
      </c>
      <c r="AI43" s="262">
        <v>9616.2831899999983</v>
      </c>
      <c r="AJ43" s="293">
        <v>9828.7584300000017</v>
      </c>
      <c r="AK43" s="291">
        <v>9714.4449000000004</v>
      </c>
      <c r="AL43" s="290">
        <f>SUM(AH43:AK43)</f>
        <v>38548.39344</v>
      </c>
      <c r="AM43" s="291">
        <v>9038.2013100000004</v>
      </c>
      <c r="AN43" s="291">
        <v>9047.2821899999981</v>
      </c>
      <c r="AO43" s="291">
        <v>9422.2806000000037</v>
      </c>
      <c r="AP43" s="262">
        <v>9339.092219999995</v>
      </c>
      <c r="AQ43" s="261">
        <f>SUM(AM43:AP43)</f>
        <v>36846.856319999992</v>
      </c>
      <c r="AR43" s="291">
        <v>9076.6793700000017</v>
      </c>
      <c r="AS43" s="291">
        <v>8811.3022199999978</v>
      </c>
      <c r="AT43" s="262">
        <v>8319.9008100000028</v>
      </c>
      <c r="AU43" s="291">
        <v>9050.2175700000007</v>
      </c>
      <c r="AV43" s="261">
        <f>SUM(AR43:AU43)</f>
        <v>35258.099970000003</v>
      </c>
    </row>
    <row r="44" spans="2:48" s="11" customFormat="1">
      <c r="B44" s="257" t="s">
        <v>357</v>
      </c>
      <c r="C44" s="252" t="s">
        <v>373</v>
      </c>
      <c r="D44" s="288">
        <v>5182.3715999999995</v>
      </c>
      <c r="E44" s="288">
        <v>5340.6795999999995</v>
      </c>
      <c r="F44" s="288">
        <v>5465.3955999999998</v>
      </c>
      <c r="G44" s="288">
        <v>5466.6571999999996</v>
      </c>
      <c r="H44" s="264">
        <f t="shared" si="50"/>
        <v>21455.103999999999</v>
      </c>
      <c r="I44" s="274">
        <v>5335.9295999999995</v>
      </c>
      <c r="J44" s="274">
        <v>5358.7523999999994</v>
      </c>
      <c r="K44" s="274">
        <v>5434</v>
      </c>
      <c r="L44" s="274">
        <v>5394.5787999999984</v>
      </c>
      <c r="M44" s="264">
        <f t="shared" si="51"/>
        <v>21523.260799999996</v>
      </c>
      <c r="N44" s="274">
        <v>5253.2491999999993</v>
      </c>
      <c r="O44" s="274">
        <v>5377.6916000000001</v>
      </c>
      <c r="P44" s="274">
        <v>5457.3243999999995</v>
      </c>
      <c r="Q44" s="274">
        <v>5495.8487999999998</v>
      </c>
      <c r="R44" s="264">
        <f t="shared" ref="R44:R51" si="53">SUM(N44:Q44)</f>
        <v>21584.114000000001</v>
      </c>
      <c r="S44" s="274">
        <v>5284.6904000000004</v>
      </c>
      <c r="T44" s="274">
        <v>5349.0167999999994</v>
      </c>
      <c r="U44" s="274">
        <v>5662</v>
      </c>
      <c r="V44" s="274">
        <v>5702.4927999999982</v>
      </c>
      <c r="W44" s="258">
        <f t="shared" si="52"/>
        <v>21998.199999999997</v>
      </c>
      <c r="X44" s="259">
        <v>5198.2899099999995</v>
      </c>
      <c r="Y44" s="259">
        <v>5194.2623299999996</v>
      </c>
      <c r="Z44" s="259">
        <v>5343.3845699999993</v>
      </c>
      <c r="AA44" s="289">
        <v>5344.9040000000005</v>
      </c>
      <c r="AB44" s="290">
        <f t="shared" ref="AB44:AB51" si="54">SUM(X44:AA44)</f>
        <v>21080.840810000002</v>
      </c>
      <c r="AC44" s="291">
        <v>5096.2699999999995</v>
      </c>
      <c r="AD44" s="291">
        <v>4739.0730899999999</v>
      </c>
      <c r="AE44" s="291">
        <v>4462.2532999999985</v>
      </c>
      <c r="AF44" s="292">
        <v>4609.0055200000006</v>
      </c>
      <c r="AG44" s="290">
        <f t="shared" ref="AG44:AG54" si="55">SUM(AC44:AF44)</f>
        <v>18906.601909999998</v>
      </c>
      <c r="AH44" s="291">
        <v>4323.6725599999991</v>
      </c>
      <c r="AI44" s="262">
        <v>4493.9214200000006</v>
      </c>
      <c r="AJ44" s="293">
        <v>4669.7827199999992</v>
      </c>
      <c r="AK44" s="291">
        <v>4849.3444499999978</v>
      </c>
      <c r="AL44" s="290">
        <f t="shared" ref="AL44:AL54" si="56">SUM(AH44:AK44)</f>
        <v>18336.721149999998</v>
      </c>
      <c r="AM44" s="291">
        <v>4580.3923000000004</v>
      </c>
      <c r="AN44" s="291">
        <v>4667.8754999999992</v>
      </c>
      <c r="AO44" s="291">
        <v>4774.5869000000002</v>
      </c>
      <c r="AP44" s="262">
        <v>4815.0143000000016</v>
      </c>
      <c r="AQ44" s="261">
        <f t="shared" ref="AQ44:AQ54" si="57">SUM(AM44:AP44)</f>
        <v>18837.869000000002</v>
      </c>
      <c r="AR44" s="291">
        <v>4800.8669</v>
      </c>
      <c r="AS44" s="291">
        <v>4871.8739999999989</v>
      </c>
      <c r="AT44" s="262">
        <v>5006.9458999999997</v>
      </c>
      <c r="AU44" s="291">
        <v>5189.9714999999987</v>
      </c>
      <c r="AV44" s="261">
        <f t="shared" ref="AV44:AV54" si="58">SUM(AR44:AU44)</f>
        <v>19869.658299999999</v>
      </c>
    </row>
    <row r="45" spans="2:48" s="11" customFormat="1">
      <c r="B45" s="257" t="s">
        <v>358</v>
      </c>
      <c r="C45" s="252" t="s">
        <v>373</v>
      </c>
      <c r="D45" s="288">
        <v>2021.4176</v>
      </c>
      <c r="E45" s="288">
        <v>2013.2399999999998</v>
      </c>
      <c r="F45" s="288">
        <v>2062.0244000000002</v>
      </c>
      <c r="G45" s="288">
        <v>2028.9795999999999</v>
      </c>
      <c r="H45" s="264">
        <f t="shared" si="50"/>
        <v>8125.6615999999995</v>
      </c>
      <c r="I45" s="274">
        <v>2017.4846</v>
      </c>
      <c r="J45" s="274">
        <v>1982.4105999999999</v>
      </c>
      <c r="K45" s="274">
        <v>2029.1999999999998</v>
      </c>
      <c r="L45" s="274">
        <v>2053.8392000000013</v>
      </c>
      <c r="M45" s="264">
        <f t="shared" si="51"/>
        <v>8082.934400000001</v>
      </c>
      <c r="N45" s="274">
        <v>1986.3132000000001</v>
      </c>
      <c r="O45" s="274">
        <v>2024.7501999999993</v>
      </c>
      <c r="P45" s="274">
        <v>2075.0812000000001</v>
      </c>
      <c r="Q45" s="274">
        <v>2050.1037999999999</v>
      </c>
      <c r="R45" s="264">
        <f t="shared" si="53"/>
        <v>8136.2483999999995</v>
      </c>
      <c r="S45" s="274">
        <v>2015.1324</v>
      </c>
      <c r="T45" s="274">
        <v>2058.6347999999998</v>
      </c>
      <c r="U45" s="274">
        <v>2074.7999999999997</v>
      </c>
      <c r="V45" s="274">
        <v>2067.0328000000004</v>
      </c>
      <c r="W45" s="258">
        <f t="shared" si="52"/>
        <v>8215.6</v>
      </c>
      <c r="X45" s="259">
        <v>1783.4998799999998</v>
      </c>
      <c r="Y45" s="259">
        <v>1802.09032</v>
      </c>
      <c r="Z45" s="259">
        <v>1816.96</v>
      </c>
      <c r="AA45" s="289">
        <v>1825.3768000000007</v>
      </c>
      <c r="AB45" s="290">
        <f t="shared" si="54"/>
        <v>7227.9270000000006</v>
      </c>
      <c r="AC45" s="291">
        <v>1796.9199999999998</v>
      </c>
      <c r="AD45" s="291">
        <v>1585.7954317616711</v>
      </c>
      <c r="AE45" s="291">
        <v>1613.8645825465758</v>
      </c>
      <c r="AF45" s="292">
        <v>1691.2422656917533</v>
      </c>
      <c r="AG45" s="290">
        <f t="shared" si="55"/>
        <v>6687.8222800000003</v>
      </c>
      <c r="AH45" s="291">
        <v>1658.41354</v>
      </c>
      <c r="AI45" s="262">
        <v>1757.3977799999996</v>
      </c>
      <c r="AJ45" s="293">
        <v>1795.1865400000006</v>
      </c>
      <c r="AK45" s="291">
        <v>1790.2733999999991</v>
      </c>
      <c r="AL45" s="290">
        <f t="shared" si="56"/>
        <v>7001.2712599999995</v>
      </c>
      <c r="AM45" s="291">
        <v>1736.86346</v>
      </c>
      <c r="AN45" s="291">
        <v>1796.9107138680729</v>
      </c>
      <c r="AO45" s="291">
        <v>1801.7442011342475</v>
      </c>
      <c r="AP45" s="262">
        <v>1818.0506057127764</v>
      </c>
      <c r="AQ45" s="261">
        <f t="shared" si="57"/>
        <v>7153.5689807150975</v>
      </c>
      <c r="AR45" s="291">
        <v>1772.7083138606251</v>
      </c>
      <c r="AS45" s="291">
        <v>1749.8828061393745</v>
      </c>
      <c r="AT45" s="262">
        <v>1564.5562000000007</v>
      </c>
      <c r="AU45" s="291">
        <v>1769.9595199999997</v>
      </c>
      <c r="AV45" s="261">
        <f t="shared" si="58"/>
        <v>6857.1068399999995</v>
      </c>
    </row>
    <row r="46" spans="2:48" s="11" customFormat="1">
      <c r="B46" s="257" t="s">
        <v>359</v>
      </c>
      <c r="C46" s="252" t="s">
        <v>373</v>
      </c>
      <c r="D46" s="288">
        <v>2856.4285714285711</v>
      </c>
      <c r="E46" s="288">
        <v>2856.0857142857139</v>
      </c>
      <c r="F46" s="288">
        <v>2856.3028571428567</v>
      </c>
      <c r="G46" s="288">
        <v>2830.4285714285711</v>
      </c>
      <c r="H46" s="264">
        <f t="shared" si="50"/>
        <v>11399.245714285713</v>
      </c>
      <c r="I46" s="288">
        <v>2773.4033999999997</v>
      </c>
      <c r="J46" s="288">
        <v>2770.2987999999996</v>
      </c>
      <c r="K46" s="288">
        <v>2814.7028571428564</v>
      </c>
      <c r="L46" s="288">
        <v>2798.5203428571431</v>
      </c>
      <c r="M46" s="264">
        <f t="shared" si="51"/>
        <v>11156.9254</v>
      </c>
      <c r="N46" s="288">
        <v>2630.8463999999999</v>
      </c>
      <c r="O46" s="288">
        <v>2769.0257999999999</v>
      </c>
      <c r="P46" s="288">
        <v>2680.5940999999998</v>
      </c>
      <c r="Q46" s="288">
        <v>2559.5451000000003</v>
      </c>
      <c r="R46" s="264">
        <f t="shared" si="53"/>
        <v>10640.011399999999</v>
      </c>
      <c r="S46" s="274">
        <v>2559.9999999999995</v>
      </c>
      <c r="T46" s="274">
        <v>2495.0306</v>
      </c>
      <c r="U46" s="274">
        <v>2668.571428571428</v>
      </c>
      <c r="V46" s="274">
        <v>2566.7979714285716</v>
      </c>
      <c r="W46" s="258">
        <f t="shared" si="52"/>
        <v>10290.4</v>
      </c>
      <c r="X46" s="259">
        <v>2299.6925489999999</v>
      </c>
      <c r="Y46" s="259">
        <v>2077.7721811000001</v>
      </c>
      <c r="Z46" s="259">
        <v>1907.733905</v>
      </c>
      <c r="AA46" s="289">
        <v>1937.6403199999997</v>
      </c>
      <c r="AB46" s="290">
        <f t="shared" si="54"/>
        <v>8222.8389551</v>
      </c>
      <c r="AC46" s="291">
        <v>1646.6988999999999</v>
      </c>
      <c r="AD46" s="291">
        <v>1433.6622585207999</v>
      </c>
      <c r="AE46" s="291">
        <v>1342.8127467177494</v>
      </c>
      <c r="AF46" s="292">
        <v>1318.7839317614507</v>
      </c>
      <c r="AG46" s="290">
        <f t="shared" si="55"/>
        <v>5741.9578369999999</v>
      </c>
      <c r="AH46" s="291">
        <v>1400.8505719130999</v>
      </c>
      <c r="AI46" s="262">
        <v>1370.4513730368999</v>
      </c>
      <c r="AJ46" s="293">
        <v>1326.3642738500005</v>
      </c>
      <c r="AK46" s="291">
        <v>1267.8215434499996</v>
      </c>
      <c r="AL46" s="290">
        <f t="shared" si="56"/>
        <v>5365.4877622499998</v>
      </c>
      <c r="AM46" s="291">
        <v>1250.4204405</v>
      </c>
      <c r="AN46" s="291">
        <v>1205.6792326348</v>
      </c>
      <c r="AO46" s="291">
        <v>1186.8739939633499</v>
      </c>
      <c r="AP46" s="262">
        <v>1160.60715274735</v>
      </c>
      <c r="AQ46" s="261">
        <f t="shared" si="57"/>
        <v>4803.5808198454997</v>
      </c>
      <c r="AR46" s="291">
        <v>1124.9354861360002</v>
      </c>
      <c r="AS46" s="291">
        <v>1106.8879615639994</v>
      </c>
      <c r="AT46" s="262">
        <v>1091.5324574000001</v>
      </c>
      <c r="AU46" s="291">
        <v>1059.6027442</v>
      </c>
      <c r="AV46" s="261">
        <f t="shared" si="58"/>
        <v>4382.9586492999997</v>
      </c>
    </row>
    <row r="47" spans="2:48" s="11" customFormat="1">
      <c r="B47" s="257" t="s">
        <v>360</v>
      </c>
      <c r="C47" s="252" t="s">
        <v>373</v>
      </c>
      <c r="D47" s="288">
        <v>2842.7582285714284</v>
      </c>
      <c r="E47" s="288">
        <v>2718.5674857142858</v>
      </c>
      <c r="F47" s="288">
        <v>2767.3019428571429</v>
      </c>
      <c r="G47" s="288">
        <v>2679.4042285714286</v>
      </c>
      <c r="H47" s="264">
        <f t="shared" si="50"/>
        <v>11008.031885714285</v>
      </c>
      <c r="I47" s="288">
        <v>2460.5586720000001</v>
      </c>
      <c r="J47" s="288">
        <v>2368.1664600000004</v>
      </c>
      <c r="K47" s="288">
        <v>2300.7279428571428</v>
      </c>
      <c r="L47" s="288">
        <v>2258.7044511428571</v>
      </c>
      <c r="M47" s="264">
        <f t="shared" si="51"/>
        <v>9388.1575260000009</v>
      </c>
      <c r="N47" s="288">
        <v>2055.6583739999996</v>
      </c>
      <c r="O47" s="288">
        <v>2079.954624</v>
      </c>
      <c r="P47" s="288">
        <v>2026.7718569999997</v>
      </c>
      <c r="Q47" s="288">
        <v>2020.8203730000005</v>
      </c>
      <c r="R47" s="264">
        <f t="shared" si="53"/>
        <v>8183.2052279999998</v>
      </c>
      <c r="S47" s="274">
        <v>1901.2531999999999</v>
      </c>
      <c r="T47" s="274">
        <v>1883.9744880000001</v>
      </c>
      <c r="U47" s="274">
        <v>1952.2285714285713</v>
      </c>
      <c r="V47" s="274">
        <v>1847.343740571428</v>
      </c>
      <c r="W47" s="258">
        <f t="shared" si="52"/>
        <v>7584.7999999999993</v>
      </c>
      <c r="X47" s="259">
        <v>1765.2281940000003</v>
      </c>
      <c r="Y47" s="259">
        <v>1678.0605969600001</v>
      </c>
      <c r="Z47" s="259">
        <v>1595.6760000000002</v>
      </c>
      <c r="AA47" s="289">
        <v>1496.2455167100002</v>
      </c>
      <c r="AB47" s="290">
        <f t="shared" si="54"/>
        <v>6535.2103076700005</v>
      </c>
      <c r="AC47" s="291">
        <v>1371.0420000000001</v>
      </c>
      <c r="AD47" s="291">
        <v>1284.6463962760802</v>
      </c>
      <c r="AE47" s="291">
        <v>1221.06066772392</v>
      </c>
      <c r="AF47" s="292">
        <v>1242.1611472499999</v>
      </c>
      <c r="AG47" s="290">
        <f t="shared" si="55"/>
        <v>5118.9102112500004</v>
      </c>
      <c r="AH47" s="291">
        <v>1261.519830387</v>
      </c>
      <c r="AI47" s="262">
        <v>1158.359539653</v>
      </c>
      <c r="AJ47" s="293">
        <v>1124.0801549999999</v>
      </c>
      <c r="AK47" s="291">
        <v>1106.2111787100011</v>
      </c>
      <c r="AL47" s="290">
        <f t="shared" si="56"/>
        <v>4650.1707037500009</v>
      </c>
      <c r="AM47" s="291">
        <v>1068.2659647000003</v>
      </c>
      <c r="AN47" s="291">
        <v>1062.5581067824799</v>
      </c>
      <c r="AO47" s="291">
        <v>1081.0095048512103</v>
      </c>
      <c r="AP47" s="262">
        <v>1078.5092540696094</v>
      </c>
      <c r="AQ47" s="261">
        <f t="shared" si="57"/>
        <v>4290.3428304032996</v>
      </c>
      <c r="AR47" s="291">
        <v>1039.1070954231</v>
      </c>
      <c r="AS47" s="291">
        <v>1011.0732005769</v>
      </c>
      <c r="AT47" s="262">
        <v>992.73510600000009</v>
      </c>
      <c r="AU47" s="291">
        <v>947.99420999999984</v>
      </c>
      <c r="AV47" s="261">
        <f t="shared" si="58"/>
        <v>3990.9096119999999</v>
      </c>
    </row>
    <row r="48" spans="2:48" s="11" customFormat="1">
      <c r="B48" s="257" t="s">
        <v>361</v>
      </c>
      <c r="C48" s="252" t="s">
        <v>373</v>
      </c>
      <c r="D48" s="288"/>
      <c r="E48" s="288"/>
      <c r="F48" s="288"/>
      <c r="G48" s="288"/>
      <c r="H48" s="264">
        <f>SUM(D48:G48)</f>
        <v>0</v>
      </c>
      <c r="I48" s="274">
        <v>45.250399999999999</v>
      </c>
      <c r="J48" s="274">
        <v>32.759799999999998</v>
      </c>
      <c r="K48" s="274">
        <v>38</v>
      </c>
      <c r="L48" s="274">
        <v>46.998399999999997</v>
      </c>
      <c r="M48" s="264">
        <f>SUM(I48:L48)</f>
        <v>163.0086</v>
      </c>
      <c r="N48" s="274">
        <v>46.330033199999995</v>
      </c>
      <c r="O48" s="274">
        <v>34.874446800000001</v>
      </c>
      <c r="P48" s="274">
        <v>29.073328799999999</v>
      </c>
      <c r="Q48" s="274">
        <v>46.661909999999999</v>
      </c>
      <c r="R48" s="264">
        <f t="shared" si="53"/>
        <v>156.93971879999998</v>
      </c>
      <c r="S48" s="274">
        <v>47.097200000000001</v>
      </c>
      <c r="T48" s="274">
        <v>37.038926799999956</v>
      </c>
      <c r="U48" s="274">
        <v>22.799999999999997</v>
      </c>
      <c r="V48" s="274">
        <v>37.463873200000045</v>
      </c>
      <c r="W48" s="258">
        <f t="shared" si="52"/>
        <v>144.4</v>
      </c>
      <c r="X48" s="259">
        <v>38.068400000000004</v>
      </c>
      <c r="Y48" s="259">
        <v>32.976399999999998</v>
      </c>
      <c r="Z48" s="259">
        <v>24.240313999999998</v>
      </c>
      <c r="AA48" s="262">
        <v>33.260746399999995</v>
      </c>
      <c r="AB48" s="294">
        <f t="shared" si="54"/>
        <v>128.54586040000001</v>
      </c>
      <c r="AC48" s="291">
        <v>38</v>
      </c>
      <c r="AD48" s="291">
        <v>25.84</v>
      </c>
      <c r="AE48" s="291">
        <v>22.343999999999998</v>
      </c>
      <c r="AF48" s="292">
        <v>29.063220799999996</v>
      </c>
      <c r="AG48" s="294">
        <f t="shared" si="55"/>
        <v>115.24722079999999</v>
      </c>
      <c r="AH48" s="291">
        <v>29.561096799999998</v>
      </c>
      <c r="AI48" s="262">
        <v>23.638903199999998</v>
      </c>
      <c r="AJ48" s="292">
        <v>22.070399999999996</v>
      </c>
      <c r="AK48" s="291">
        <v>11.270800000000007</v>
      </c>
      <c r="AL48" s="290">
        <f t="shared" si="56"/>
        <v>86.541200000000003</v>
      </c>
      <c r="AM48" s="291">
        <v>0</v>
      </c>
      <c r="AN48" s="291">
        <v>0</v>
      </c>
      <c r="AO48" s="291">
        <v>0</v>
      </c>
      <c r="AP48" s="291">
        <v>0</v>
      </c>
      <c r="AQ48" s="261">
        <f t="shared" si="57"/>
        <v>0</v>
      </c>
      <c r="AR48" s="291">
        <v>0</v>
      </c>
      <c r="AS48" s="291">
        <v>0</v>
      </c>
      <c r="AT48" s="262">
        <v>0</v>
      </c>
      <c r="AU48" s="291">
        <v>0</v>
      </c>
      <c r="AV48" s="261">
        <f t="shared" si="58"/>
        <v>0</v>
      </c>
    </row>
    <row r="49" spans="2:48">
      <c r="B49" s="257" t="s">
        <v>362</v>
      </c>
      <c r="C49" s="252" t="s">
        <v>373</v>
      </c>
      <c r="D49" s="295">
        <v>5833.0835999999999</v>
      </c>
      <c r="E49" s="295">
        <v>5925.3475999999991</v>
      </c>
      <c r="F49" s="295">
        <v>6031.7172</v>
      </c>
      <c r="G49" s="295">
        <v>6048.5739999999996</v>
      </c>
      <c r="H49" s="264">
        <f t="shared" si="50"/>
        <v>23838.722399999999</v>
      </c>
      <c r="I49" s="274">
        <v>5950.2147999999997</v>
      </c>
      <c r="J49" s="274">
        <v>5936.2954</v>
      </c>
      <c r="K49" s="274">
        <v>6026.7999999999993</v>
      </c>
      <c r="L49" s="274">
        <v>5988.3174000000017</v>
      </c>
      <c r="M49" s="264">
        <f t="shared" si="51"/>
        <v>23901.6276</v>
      </c>
      <c r="N49" s="274">
        <v>5883.5969999999998</v>
      </c>
      <c r="O49" s="274">
        <v>6020.7655999999988</v>
      </c>
      <c r="P49" s="274">
        <v>6134.9328000000005</v>
      </c>
      <c r="Q49" s="274">
        <v>6113.0751999999993</v>
      </c>
      <c r="R49" s="264">
        <f t="shared" si="53"/>
        <v>24152.370599999998</v>
      </c>
      <c r="S49" s="274">
        <v>5968.8119999999999</v>
      </c>
      <c r="T49" s="274">
        <v>6037.0675999999994</v>
      </c>
      <c r="U49" s="274">
        <v>6125.5999999999995</v>
      </c>
      <c r="V49" s="274">
        <v>6089.7203999999992</v>
      </c>
      <c r="W49" s="258">
        <f t="shared" si="52"/>
        <v>24221.199999999997</v>
      </c>
      <c r="X49" s="259">
        <v>5659.9910399999999</v>
      </c>
      <c r="Y49" s="259">
        <v>5753.8400549999997</v>
      </c>
      <c r="Z49" s="259">
        <v>5901.3248250000006</v>
      </c>
      <c r="AA49" s="260">
        <v>5852.3198850000017</v>
      </c>
      <c r="AB49" s="290">
        <f t="shared" si="54"/>
        <v>23167.475805000002</v>
      </c>
      <c r="AC49" s="291">
        <v>5711.7000000000007</v>
      </c>
      <c r="AD49" s="291">
        <v>5324.1792300000006</v>
      </c>
      <c r="AE49" s="291">
        <v>5082.9611250000007</v>
      </c>
      <c r="AF49" s="292">
        <v>5404.4756099999977</v>
      </c>
      <c r="AG49" s="290">
        <f t="shared" si="55"/>
        <v>21523.315965000002</v>
      </c>
      <c r="AH49" s="291">
        <v>5145.5910000000003</v>
      </c>
      <c r="AI49" s="262">
        <v>5303.8267800000003</v>
      </c>
      <c r="AJ49" s="293">
        <v>5399.2483200000015</v>
      </c>
      <c r="AK49" s="291">
        <v>5435.6947499999969</v>
      </c>
      <c r="AL49" s="290">
        <f t="shared" si="56"/>
        <v>21284.360849999997</v>
      </c>
      <c r="AM49" s="291">
        <v>5207.7690000000002</v>
      </c>
      <c r="AN49" s="291">
        <v>5452.283985</v>
      </c>
      <c r="AO49" s="291">
        <v>5662.0443600000008</v>
      </c>
      <c r="AP49" s="262">
        <v>5720.3579249999984</v>
      </c>
      <c r="AQ49" s="261">
        <f t="shared" si="57"/>
        <v>22042.455269999999</v>
      </c>
      <c r="AR49" s="291">
        <v>5561.2075500000001</v>
      </c>
      <c r="AS49" s="291">
        <v>5561.4099899999992</v>
      </c>
      <c r="AT49" s="262">
        <v>5471.2446600000012</v>
      </c>
      <c r="AU49" s="291">
        <v>5641.6702200000027</v>
      </c>
      <c r="AV49" s="261">
        <f t="shared" si="58"/>
        <v>22235.532420000003</v>
      </c>
    </row>
    <row r="50" spans="2:48">
      <c r="B50" s="257" t="s">
        <v>363</v>
      </c>
      <c r="C50" s="252" t="s">
        <v>373</v>
      </c>
      <c r="D50" s="295">
        <v>842.77160000000003</v>
      </c>
      <c r="E50" s="295">
        <v>824.93439999999998</v>
      </c>
      <c r="F50" s="295">
        <v>758.35079999999994</v>
      </c>
      <c r="G50" s="295">
        <v>618.9212</v>
      </c>
      <c r="H50" s="264">
        <f t="shared" si="50"/>
        <v>3044.9780000000001</v>
      </c>
      <c r="I50" s="274">
        <v>759.6694</v>
      </c>
      <c r="J50" s="274">
        <v>727.59739999999999</v>
      </c>
      <c r="K50" s="274">
        <v>706.8</v>
      </c>
      <c r="L50" s="274">
        <v>699.1733999999999</v>
      </c>
      <c r="M50" s="264">
        <f t="shared" si="51"/>
        <v>2893.2401999999993</v>
      </c>
      <c r="N50" s="274">
        <v>667.73979999999995</v>
      </c>
      <c r="O50" s="274">
        <v>664.72640000000001</v>
      </c>
      <c r="P50" s="274">
        <v>668.89120000000003</v>
      </c>
      <c r="Q50" s="274">
        <v>667.09759999999994</v>
      </c>
      <c r="R50" s="264">
        <f t="shared" si="53"/>
        <v>2668.4549999999999</v>
      </c>
      <c r="S50" s="274">
        <v>533.80119999999988</v>
      </c>
      <c r="T50" s="274">
        <v>540.00659999999993</v>
      </c>
      <c r="U50" s="274">
        <v>600.4</v>
      </c>
      <c r="V50" s="274">
        <v>575.39219999999989</v>
      </c>
      <c r="W50" s="258">
        <f t="shared" si="52"/>
        <v>2249.5999999999995</v>
      </c>
      <c r="X50" s="259">
        <v>605.21249999999998</v>
      </c>
      <c r="Y50" s="259">
        <v>609.77625</v>
      </c>
      <c r="Z50" s="259">
        <v>600.5474999999999</v>
      </c>
      <c r="AA50" s="260">
        <v>585.33749999999998</v>
      </c>
      <c r="AB50" s="290">
        <f t="shared" si="54"/>
        <v>2400.8737499999997</v>
      </c>
      <c r="AC50" s="291">
        <v>562.39875000000006</v>
      </c>
      <c r="AD50" s="291">
        <v>545.6099999999999</v>
      </c>
      <c r="AE50" s="291">
        <v>545.61000000000013</v>
      </c>
      <c r="AF50" s="292">
        <v>556.43624999999975</v>
      </c>
      <c r="AG50" s="290">
        <f t="shared" si="55"/>
        <v>2210.0549999999998</v>
      </c>
      <c r="AH50" s="291">
        <v>539.37374999999997</v>
      </c>
      <c r="AI50" s="262">
        <v>557.58750000000009</v>
      </c>
      <c r="AJ50" s="293">
        <v>572.85749999999985</v>
      </c>
      <c r="AK50" s="291">
        <v>565.2037499999999</v>
      </c>
      <c r="AL50" s="290">
        <f t="shared" si="56"/>
        <v>2235.0225</v>
      </c>
      <c r="AM50" s="291">
        <v>524.12450200000001</v>
      </c>
      <c r="AN50" s="291">
        <v>529.56232799999987</v>
      </c>
      <c r="AO50" s="291">
        <v>534.93251000000009</v>
      </c>
      <c r="AP50" s="262">
        <v>525.25565999999992</v>
      </c>
      <c r="AQ50" s="261">
        <f t="shared" si="57"/>
        <v>2113.875</v>
      </c>
      <c r="AR50" s="291">
        <v>500.31757199999993</v>
      </c>
      <c r="AS50" s="291">
        <v>471.01268800000014</v>
      </c>
      <c r="AT50" s="262">
        <v>459.41549999999995</v>
      </c>
      <c r="AU50" s="291">
        <v>469.11113999999998</v>
      </c>
      <c r="AV50" s="261">
        <f t="shared" si="58"/>
        <v>1899.8569</v>
      </c>
    </row>
    <row r="51" spans="2:48">
      <c r="B51" s="257" t="s">
        <v>364</v>
      </c>
      <c r="C51" s="252" t="s">
        <v>373</v>
      </c>
      <c r="D51" s="295">
        <v>462.44479999999999</v>
      </c>
      <c r="E51" s="295">
        <v>460.21039999999999</v>
      </c>
      <c r="F51" s="295">
        <v>460.59799999999996</v>
      </c>
      <c r="G51" s="295">
        <v>456.66879999999998</v>
      </c>
      <c r="H51" s="264">
        <f t="shared" si="50"/>
        <v>1839.9219999999998</v>
      </c>
      <c r="I51" s="274">
        <v>420.25719999999995</v>
      </c>
      <c r="J51" s="274">
        <v>417.06520000000006</v>
      </c>
      <c r="K51" s="274">
        <v>494</v>
      </c>
      <c r="L51" s="274">
        <v>887.77880000000005</v>
      </c>
      <c r="M51" s="264">
        <f t="shared" si="51"/>
        <v>2219.1012000000001</v>
      </c>
      <c r="N51" s="274">
        <v>799.70999999999992</v>
      </c>
      <c r="O51" s="274">
        <v>730.09399999999994</v>
      </c>
      <c r="P51" s="274">
        <v>716.29239999999993</v>
      </c>
      <c r="Q51" s="274">
        <v>694.31319999999994</v>
      </c>
      <c r="R51" s="264">
        <f t="shared" si="53"/>
        <v>2940.4096</v>
      </c>
      <c r="S51" s="274">
        <v>702.2704</v>
      </c>
      <c r="T51" s="274">
        <v>715.17520000000002</v>
      </c>
      <c r="U51" s="274">
        <v>729.59999999999991</v>
      </c>
      <c r="V51" s="274">
        <v>710.55439999999999</v>
      </c>
      <c r="W51" s="258">
        <f t="shared" si="52"/>
        <v>2857.6</v>
      </c>
      <c r="X51" s="259">
        <v>725.0890629999999</v>
      </c>
      <c r="Y51" s="259">
        <v>722.75399499999992</v>
      </c>
      <c r="Z51" s="259">
        <v>708.74358699999993</v>
      </c>
      <c r="AA51" s="260">
        <v>793.00783099999967</v>
      </c>
      <c r="AB51" s="290">
        <f t="shared" si="54"/>
        <v>2949.5944759999993</v>
      </c>
      <c r="AC51" s="291">
        <v>771.149</v>
      </c>
      <c r="AD51" s="291">
        <v>734.42933500000004</v>
      </c>
      <c r="AE51" s="291">
        <v>784.88554199999976</v>
      </c>
      <c r="AF51" s="292">
        <v>825.02132499999971</v>
      </c>
      <c r="AG51" s="290">
        <f t="shared" si="55"/>
        <v>3115.4852019999998</v>
      </c>
      <c r="AH51" s="291">
        <v>786.69442692999996</v>
      </c>
      <c r="AI51" s="262">
        <v>759.25031507000006</v>
      </c>
      <c r="AJ51" s="293">
        <v>763.09878099999992</v>
      </c>
      <c r="AK51" s="291">
        <v>817.20172999999977</v>
      </c>
      <c r="AL51" s="290">
        <f t="shared" si="56"/>
        <v>3126.245253</v>
      </c>
      <c r="AM51" s="291">
        <v>793.67808200000002</v>
      </c>
      <c r="AN51" s="291">
        <v>762.47177199999999</v>
      </c>
      <c r="AO51" s="291">
        <v>769.09500500000001</v>
      </c>
      <c r="AP51" s="262">
        <v>818.60709499999973</v>
      </c>
      <c r="AQ51" s="261">
        <f t="shared" si="57"/>
        <v>3143.8519539999998</v>
      </c>
      <c r="AR51" s="291">
        <v>783.00451499999997</v>
      </c>
      <c r="AS51" s="291">
        <v>780.94331299999988</v>
      </c>
      <c r="AT51" s="262">
        <v>750.36401199999989</v>
      </c>
      <c r="AU51" s="291">
        <v>828.45185700000059</v>
      </c>
      <c r="AV51" s="261">
        <f t="shared" si="58"/>
        <v>3142.7636970000003</v>
      </c>
    </row>
    <row r="52" spans="2:48">
      <c r="B52" s="257" t="s">
        <v>365</v>
      </c>
      <c r="C52" s="252" t="s">
        <v>373</v>
      </c>
      <c r="D52" s="295"/>
      <c r="E52" s="295"/>
      <c r="F52" s="295"/>
      <c r="G52" s="295"/>
      <c r="H52" s="264">
        <f>SUM(D52:G52)</f>
        <v>0</v>
      </c>
      <c r="I52" s="274"/>
      <c r="J52" s="274"/>
      <c r="K52" s="274"/>
      <c r="L52" s="274"/>
      <c r="M52" s="264">
        <f>SUM(I52:L52)</f>
        <v>0</v>
      </c>
      <c r="N52" s="274"/>
      <c r="O52" s="274"/>
      <c r="P52" s="274"/>
      <c r="Q52" s="274"/>
      <c r="R52" s="264">
        <f>SUM(N52:Q52)</f>
        <v>0</v>
      </c>
      <c r="S52" s="274"/>
      <c r="T52" s="274"/>
      <c r="U52" s="274"/>
      <c r="V52" s="274"/>
      <c r="W52" s="264">
        <f>SUM(S52:V52)</f>
        <v>0</v>
      </c>
      <c r="X52" s="259"/>
      <c r="Y52" s="259"/>
      <c r="Z52" s="259"/>
      <c r="AA52" s="260"/>
      <c r="AB52" s="264">
        <f>SUM(X52:AA52)</f>
        <v>0</v>
      </c>
      <c r="AC52" s="291"/>
      <c r="AD52" s="291"/>
      <c r="AE52" s="291"/>
      <c r="AF52" s="292">
        <v>48.041150399999999</v>
      </c>
      <c r="AG52" s="290">
        <f t="shared" si="55"/>
        <v>48.041150399999999</v>
      </c>
      <c r="AH52" s="291">
        <v>91.511454839999985</v>
      </c>
      <c r="AI52" s="262">
        <v>94.02734516000001</v>
      </c>
      <c r="AJ52" s="293">
        <v>92.256399999999985</v>
      </c>
      <c r="AK52" s="291">
        <v>76.372399999999985</v>
      </c>
      <c r="AL52" s="290">
        <f t="shared" si="56"/>
        <v>354.16759999999994</v>
      </c>
      <c r="AM52" s="291">
        <v>82.216917999999993</v>
      </c>
      <c r="AN52" s="291">
        <v>84.96756547999999</v>
      </c>
      <c r="AO52" s="291">
        <v>83.698034092999976</v>
      </c>
      <c r="AP52" s="262">
        <v>81.356665425000017</v>
      </c>
      <c r="AQ52" s="261">
        <f t="shared" si="57"/>
        <v>332.23918299799999</v>
      </c>
      <c r="AR52" s="291">
        <v>61.334716</v>
      </c>
      <c r="AS52" s="291">
        <v>63.186795999999987</v>
      </c>
      <c r="AT52" s="262">
        <v>0</v>
      </c>
      <c r="AU52" s="291">
        <v>27.59599200000001</v>
      </c>
      <c r="AV52" s="261">
        <f t="shared" si="58"/>
        <v>152.117504</v>
      </c>
    </row>
    <row r="53" spans="2:48">
      <c r="B53" s="257" t="s">
        <v>429</v>
      </c>
      <c r="C53" s="252" t="s">
        <v>373</v>
      </c>
      <c r="D53" s="295"/>
      <c r="E53" s="295"/>
      <c r="F53" s="295"/>
      <c r="G53" s="295"/>
      <c r="H53" s="264">
        <f t="shared" ref="H53:H54" si="59">SUM(D53:G53)</f>
        <v>0</v>
      </c>
      <c r="I53" s="274"/>
      <c r="J53" s="274"/>
      <c r="K53" s="274"/>
      <c r="L53" s="274"/>
      <c r="M53" s="264">
        <f t="shared" ref="M53:M54" si="60">SUM(I53:L53)</f>
        <v>0</v>
      </c>
      <c r="N53" s="274"/>
      <c r="O53" s="274"/>
      <c r="P53" s="274"/>
      <c r="Q53" s="274"/>
      <c r="R53" s="264">
        <f t="shared" ref="R53:R54" si="61">SUM(N53:Q53)</f>
        <v>0</v>
      </c>
      <c r="S53" s="274"/>
      <c r="T53" s="274"/>
      <c r="U53" s="274"/>
      <c r="V53" s="274"/>
      <c r="W53" s="264">
        <f t="shared" ref="W53:W54" si="62">SUM(S53:V53)</f>
        <v>0</v>
      </c>
      <c r="X53" s="259"/>
      <c r="Y53" s="259"/>
      <c r="Z53" s="259"/>
      <c r="AA53" s="260"/>
      <c r="AB53" s="264">
        <f t="shared" ref="AB53:AB54" si="63">SUM(X53:AA53)</f>
        <v>0</v>
      </c>
      <c r="AC53" s="264">
        <f t="shared" ref="AC53:AC54" si="64">SUM(Y53:AB53)</f>
        <v>0</v>
      </c>
      <c r="AD53" s="264">
        <f t="shared" ref="AD53:AD54" si="65">SUM(Z53:AC53)</f>
        <v>0</v>
      </c>
      <c r="AE53" s="264">
        <f t="shared" ref="AE53:AE54" si="66">SUM(AA53:AD53)</f>
        <v>0</v>
      </c>
      <c r="AF53" s="264">
        <f t="shared" ref="AF53:AF54" si="67">SUM(AB53:AE53)</f>
        <v>0</v>
      </c>
      <c r="AG53" s="264">
        <f t="shared" si="55"/>
        <v>0</v>
      </c>
      <c r="AH53" s="264">
        <f t="shared" ref="AH53:AH54" si="68">SUM(AD53:AG53)</f>
        <v>0</v>
      </c>
      <c r="AI53" s="264">
        <f t="shared" ref="AI53:AI54" si="69">SUM(AE53:AH53)</f>
        <v>0</v>
      </c>
      <c r="AJ53" s="264">
        <f t="shared" ref="AJ53:AJ54" si="70">SUM(AF53:AI53)</f>
        <v>0</v>
      </c>
      <c r="AK53" s="264">
        <f t="shared" ref="AK53:AK54" si="71">SUM(AG53:AJ53)</f>
        <v>0</v>
      </c>
      <c r="AL53" s="264">
        <f t="shared" si="56"/>
        <v>0</v>
      </c>
      <c r="AM53" s="264">
        <f t="shared" ref="AM53:AM54" si="72">SUM(AI53:AL53)</f>
        <v>0</v>
      </c>
      <c r="AN53" s="264">
        <f t="shared" ref="AN53:AN54" si="73">SUM(AJ53:AM53)</f>
        <v>0</v>
      </c>
      <c r="AO53" s="264">
        <f t="shared" ref="AO53:AO54" si="74">SUM(AK53:AN53)</f>
        <v>0</v>
      </c>
      <c r="AP53" s="264">
        <f t="shared" ref="AP53:AP54" si="75">SUM(AL53:AO53)</f>
        <v>0</v>
      </c>
      <c r="AQ53" s="264">
        <f t="shared" si="57"/>
        <v>0</v>
      </c>
      <c r="AR53" s="264">
        <f t="shared" ref="AR53:AR54" si="76">SUM(AN53:AQ53)</f>
        <v>0</v>
      </c>
      <c r="AS53" s="264">
        <f t="shared" ref="AS53:AS54" si="77">SUM(AO53:AR53)</f>
        <v>0</v>
      </c>
      <c r="AT53" s="264">
        <f t="shared" ref="AT53:AT54" si="78">SUM(AP53:AS53)</f>
        <v>0</v>
      </c>
      <c r="AU53" s="291">
        <v>318.5616</v>
      </c>
      <c r="AV53" s="261">
        <f t="shared" si="58"/>
        <v>318.5616</v>
      </c>
    </row>
    <row r="54" spans="2:48">
      <c r="B54" s="257" t="s">
        <v>430</v>
      </c>
      <c r="C54" s="252" t="s">
        <v>373</v>
      </c>
      <c r="D54" s="295"/>
      <c r="E54" s="295"/>
      <c r="F54" s="295"/>
      <c r="G54" s="295"/>
      <c r="H54" s="264">
        <f t="shared" si="59"/>
        <v>0</v>
      </c>
      <c r="I54" s="274"/>
      <c r="J54" s="274"/>
      <c r="K54" s="274"/>
      <c r="L54" s="274"/>
      <c r="M54" s="264">
        <f t="shared" si="60"/>
        <v>0</v>
      </c>
      <c r="N54" s="274"/>
      <c r="O54" s="274"/>
      <c r="P54" s="274"/>
      <c r="Q54" s="274"/>
      <c r="R54" s="264">
        <f t="shared" si="61"/>
        <v>0</v>
      </c>
      <c r="S54" s="274"/>
      <c r="T54" s="274"/>
      <c r="U54" s="274"/>
      <c r="V54" s="274"/>
      <c r="W54" s="264">
        <f t="shared" si="62"/>
        <v>0</v>
      </c>
      <c r="X54" s="259"/>
      <c r="Y54" s="259"/>
      <c r="Z54" s="259"/>
      <c r="AA54" s="260"/>
      <c r="AB54" s="264">
        <f t="shared" si="63"/>
        <v>0</v>
      </c>
      <c r="AC54" s="264">
        <f t="shared" si="64"/>
        <v>0</v>
      </c>
      <c r="AD54" s="264">
        <f t="shared" si="65"/>
        <v>0</v>
      </c>
      <c r="AE54" s="264">
        <f t="shared" si="66"/>
        <v>0</v>
      </c>
      <c r="AF54" s="264">
        <f t="shared" si="67"/>
        <v>0</v>
      </c>
      <c r="AG54" s="264">
        <f t="shared" si="55"/>
        <v>0</v>
      </c>
      <c r="AH54" s="264">
        <f t="shared" si="68"/>
        <v>0</v>
      </c>
      <c r="AI54" s="264">
        <f t="shared" si="69"/>
        <v>0</v>
      </c>
      <c r="AJ54" s="264">
        <f t="shared" si="70"/>
        <v>0</v>
      </c>
      <c r="AK54" s="264">
        <f t="shared" si="71"/>
        <v>0</v>
      </c>
      <c r="AL54" s="264">
        <f t="shared" si="56"/>
        <v>0</v>
      </c>
      <c r="AM54" s="264">
        <f t="shared" si="72"/>
        <v>0</v>
      </c>
      <c r="AN54" s="264">
        <f t="shared" si="73"/>
        <v>0</v>
      </c>
      <c r="AO54" s="264">
        <f t="shared" si="74"/>
        <v>0</v>
      </c>
      <c r="AP54" s="264">
        <f t="shared" si="75"/>
        <v>0</v>
      </c>
      <c r="AQ54" s="264">
        <f t="shared" si="57"/>
        <v>0</v>
      </c>
      <c r="AR54" s="264">
        <f t="shared" si="76"/>
        <v>0</v>
      </c>
      <c r="AS54" s="264">
        <f t="shared" si="77"/>
        <v>0</v>
      </c>
      <c r="AT54" s="264">
        <f t="shared" si="78"/>
        <v>0</v>
      </c>
      <c r="AU54" s="291">
        <v>9.7209420000000009</v>
      </c>
      <c r="AV54" s="261">
        <f t="shared" si="58"/>
        <v>9.7209420000000009</v>
      </c>
    </row>
    <row r="55" spans="2:48">
      <c r="B55" s="255"/>
      <c r="C55" s="256"/>
      <c r="D55" s="264"/>
      <c r="E55" s="264"/>
      <c r="F55" s="264"/>
      <c r="G55" s="264"/>
      <c r="H55" s="264"/>
      <c r="I55" s="274"/>
      <c r="J55" s="274"/>
      <c r="K55" s="274"/>
      <c r="L55" s="274"/>
      <c r="M55" s="264"/>
      <c r="N55" s="274"/>
      <c r="O55" s="274"/>
      <c r="P55" s="274"/>
      <c r="Q55" s="274"/>
      <c r="R55" s="264"/>
      <c r="S55" s="296"/>
      <c r="T55" s="296"/>
      <c r="U55" s="296"/>
      <c r="V55" s="274"/>
      <c r="W55" s="264"/>
      <c r="X55" s="264"/>
      <c r="Y55" s="264"/>
      <c r="Z55" s="264"/>
      <c r="AA55" s="264"/>
      <c r="AB55" s="264"/>
      <c r="AC55" s="264"/>
      <c r="AD55" s="262"/>
      <c r="AE55" s="262"/>
      <c r="AF55" s="262"/>
      <c r="AG55" s="264"/>
      <c r="AJ55" s="293"/>
      <c r="AK55" s="262"/>
      <c r="AL55" s="264"/>
      <c r="AM55" s="262"/>
      <c r="AR55" s="262"/>
      <c r="AT55" s="262"/>
      <c r="AU55" s="291"/>
      <c r="AV55" s="291"/>
    </row>
    <row r="56" spans="2:48">
      <c r="B56" s="267" t="s">
        <v>366</v>
      </c>
      <c r="C56" s="268" t="s">
        <v>373</v>
      </c>
      <c r="D56" s="280">
        <f>SUM(D43:D51)</f>
        <v>30234.198399999997</v>
      </c>
      <c r="E56" s="280">
        <f>SUM(E43:E51)</f>
        <v>30665.384399999999</v>
      </c>
      <c r="F56" s="280">
        <f>SUM(F43:F51)</f>
        <v>31011.678399999997</v>
      </c>
      <c r="G56" s="280">
        <f>SUM(G43:G51)</f>
        <v>30748.900799999999</v>
      </c>
      <c r="H56" s="280">
        <f t="shared" ref="H56:AS56" si="79">SUM(H43:H52)</f>
        <v>122660.162</v>
      </c>
      <c r="I56" s="280">
        <f t="shared" si="79"/>
        <v>30323.097271999999</v>
      </c>
      <c r="J56" s="280">
        <f t="shared" si="79"/>
        <v>30193.073659999998</v>
      </c>
      <c r="K56" s="280">
        <f t="shared" si="79"/>
        <v>30514.630799999995</v>
      </c>
      <c r="L56" s="280">
        <f t="shared" si="79"/>
        <v>30585.290394000003</v>
      </c>
      <c r="M56" s="280">
        <f t="shared" si="79"/>
        <v>121616.092126</v>
      </c>
      <c r="N56" s="280">
        <f t="shared" si="79"/>
        <v>29486.255207199993</v>
      </c>
      <c r="O56" s="280">
        <f t="shared" si="79"/>
        <v>30116.003070800001</v>
      </c>
      <c r="P56" s="280">
        <f t="shared" si="79"/>
        <v>30361.860885799993</v>
      </c>
      <c r="Q56" s="280">
        <f t="shared" si="79"/>
        <v>30208.365183000002</v>
      </c>
      <c r="R56" s="280">
        <f t="shared" si="79"/>
        <v>120172.4843468</v>
      </c>
      <c r="S56" s="280">
        <f t="shared" si="79"/>
        <v>29290.0124</v>
      </c>
      <c r="T56" s="280">
        <f t="shared" si="79"/>
        <v>29568.3086148</v>
      </c>
      <c r="U56" s="280">
        <f t="shared" si="79"/>
        <v>30323.999999999996</v>
      </c>
      <c r="V56" s="280">
        <f t="shared" si="79"/>
        <v>30085.238985200001</v>
      </c>
      <c r="W56" s="280">
        <f t="shared" si="79"/>
        <v>119267.56</v>
      </c>
      <c r="X56" s="280">
        <f t="shared" si="79"/>
        <v>27908.283646</v>
      </c>
      <c r="Y56" s="280">
        <f t="shared" si="79"/>
        <v>27927.702978059999</v>
      </c>
      <c r="Z56" s="280">
        <f t="shared" si="79"/>
        <v>28211.446551000001</v>
      </c>
      <c r="AA56" s="280">
        <f t="shared" si="79"/>
        <v>28052.906839110005</v>
      </c>
      <c r="AB56" s="280">
        <f t="shared" si="79"/>
        <v>112100.34001417001</v>
      </c>
      <c r="AC56" s="270">
        <f t="shared" si="79"/>
        <v>27097.662620000003</v>
      </c>
      <c r="AD56" s="270">
        <f t="shared" si="79"/>
        <v>25424.691011558552</v>
      </c>
      <c r="AE56" s="270">
        <f t="shared" si="79"/>
        <v>24337.790693988245</v>
      </c>
      <c r="AF56" s="270">
        <f t="shared" si="79"/>
        <v>25266.478410903204</v>
      </c>
      <c r="AG56" s="280">
        <f t="shared" si="79"/>
        <v>102126.62273644998</v>
      </c>
      <c r="AH56" s="270">
        <f t="shared" si="79"/>
        <v>24626.0951508701</v>
      </c>
      <c r="AI56" s="270">
        <f t="shared" si="79"/>
        <v>25134.744146119901</v>
      </c>
      <c r="AJ56" s="297">
        <f t="shared" si="79"/>
        <v>25593.703519850002</v>
      </c>
      <c r="AK56" s="297">
        <f t="shared" si="79"/>
        <v>25633.838902159994</v>
      </c>
      <c r="AL56" s="280">
        <f t="shared" si="79"/>
        <v>100988.38171900001</v>
      </c>
      <c r="AM56" s="297">
        <f t="shared" si="79"/>
        <v>24281.931977199998</v>
      </c>
      <c r="AN56" s="297">
        <f t="shared" si="79"/>
        <v>24609.591393765349</v>
      </c>
      <c r="AO56" s="297">
        <f t="shared" si="79"/>
        <v>25316.265109041808</v>
      </c>
      <c r="AP56" s="297">
        <f t="shared" si="79"/>
        <v>25356.850877954726</v>
      </c>
      <c r="AQ56" s="416">
        <f t="shared" si="79"/>
        <v>99564.639357961889</v>
      </c>
      <c r="AR56" s="297">
        <f t="shared" si="79"/>
        <v>24720.161518419729</v>
      </c>
      <c r="AS56" s="297">
        <f t="shared" si="79"/>
        <v>24427.572975280269</v>
      </c>
      <c r="AT56" s="297">
        <f>SUM(AT43:AT52)</f>
        <v>23656.694645399999</v>
      </c>
      <c r="AU56" s="297">
        <f>SUM(AU43:AU54)</f>
        <v>25312.857295200007</v>
      </c>
      <c r="AV56" s="416">
        <f>SUM(AV43:AV54)</f>
        <v>98117.286434300011</v>
      </c>
    </row>
    <row r="57" spans="2:48">
      <c r="B57" s="255"/>
      <c r="C57" s="256"/>
      <c r="D57" s="255"/>
      <c r="E57" s="255"/>
      <c r="F57" s="255"/>
      <c r="G57" s="255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V57" s="272"/>
      <c r="W57" s="272"/>
      <c r="X57" s="272"/>
      <c r="Y57" s="272"/>
      <c r="Z57" s="272"/>
      <c r="AA57" s="272"/>
      <c r="AB57" s="272"/>
      <c r="AC57" s="272"/>
      <c r="AD57" s="262"/>
      <c r="AE57" s="262"/>
      <c r="AF57" s="262"/>
      <c r="AG57" s="272"/>
      <c r="AJ57" s="293"/>
      <c r="AK57" s="262"/>
      <c r="AL57" s="272"/>
      <c r="AT57" s="262"/>
      <c r="AU57" s="291"/>
      <c r="AV57" s="291"/>
    </row>
    <row r="58" spans="2:48">
      <c r="B58" s="255" t="s">
        <v>367</v>
      </c>
      <c r="C58" s="256"/>
      <c r="D58" s="255"/>
      <c r="E58" s="255"/>
      <c r="F58" s="255"/>
      <c r="G58" s="255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V58" s="272"/>
      <c r="W58" s="272"/>
      <c r="X58" s="272"/>
      <c r="Y58" s="272"/>
      <c r="Z58" s="272"/>
      <c r="AA58" s="272"/>
      <c r="AB58" s="272"/>
      <c r="AC58" s="272"/>
      <c r="AD58" s="262"/>
      <c r="AE58" s="262"/>
      <c r="AF58" s="262"/>
      <c r="AG58" s="272"/>
      <c r="AJ58" s="293"/>
      <c r="AK58" s="262"/>
      <c r="AL58" s="272"/>
      <c r="AT58" s="262"/>
      <c r="AU58" s="291"/>
      <c r="AV58" s="291"/>
    </row>
    <row r="59" spans="2:48">
      <c r="B59" s="251" t="s">
        <v>368</v>
      </c>
      <c r="C59" s="252" t="s">
        <v>373</v>
      </c>
      <c r="D59" s="273">
        <v>10781.717199999999</v>
      </c>
      <c r="E59" s="273">
        <v>10597.500799999998</v>
      </c>
      <c r="F59" s="273">
        <v>9455.152399999999</v>
      </c>
      <c r="G59" s="273">
        <v>10445.1664</v>
      </c>
      <c r="H59" s="264">
        <f>SUM(D59:G59)</f>
        <v>41279.536799999994</v>
      </c>
      <c r="I59" s="274">
        <v>11203.277040000001</v>
      </c>
      <c r="J59" s="274">
        <v>10665.9692</v>
      </c>
      <c r="K59" s="274">
        <v>8600.16</v>
      </c>
      <c r="L59" s="274">
        <v>11414.964399999995</v>
      </c>
      <c r="M59" s="264">
        <f>SUM(I59:L59)</f>
        <v>41884.370639999994</v>
      </c>
      <c r="N59" s="274">
        <v>11096.37088</v>
      </c>
      <c r="O59" s="274">
        <v>11080.564399999999</v>
      </c>
      <c r="P59" s="274">
        <v>10404.731360000002</v>
      </c>
      <c r="Q59" s="274">
        <v>11037.25504</v>
      </c>
      <c r="R59" s="264">
        <f>SUM(N59:Q59)</f>
        <v>43618.921679999999</v>
      </c>
      <c r="S59" s="274">
        <v>11294.025599999999</v>
      </c>
      <c r="T59" s="274">
        <v>11109.581200000001</v>
      </c>
      <c r="U59" s="274">
        <v>10222</v>
      </c>
      <c r="V59" s="274">
        <v>10876.7932</v>
      </c>
      <c r="W59" s="258">
        <f>SUM(S59:V59)</f>
        <v>43502.400000000001</v>
      </c>
      <c r="X59" s="259">
        <v>12139.6548</v>
      </c>
      <c r="Y59" s="259">
        <v>11736.530736000001</v>
      </c>
      <c r="Z59" s="259">
        <v>11187.960000000001</v>
      </c>
      <c r="AA59" s="260">
        <v>12482.550612000001</v>
      </c>
      <c r="AB59" s="290">
        <f>SUM(X59:AA59)</f>
        <v>47546.696148000003</v>
      </c>
      <c r="AC59" s="291">
        <v>12246.945900000001</v>
      </c>
      <c r="AD59" s="291">
        <v>10514.451329064801</v>
      </c>
      <c r="AE59" s="291">
        <v>9417.5729229352019</v>
      </c>
      <c r="AF59" s="292">
        <v>10047.913970477035</v>
      </c>
      <c r="AG59" s="290">
        <f>SUM(AC59:AF59)</f>
        <v>42226.884122477037</v>
      </c>
      <c r="AH59" s="291">
        <v>10623.277835520001</v>
      </c>
      <c r="AI59" s="262">
        <v>10982.12688048</v>
      </c>
      <c r="AJ59" s="293">
        <v>8606.8752839999997</v>
      </c>
      <c r="AK59" s="262">
        <v>12166.531481024467</v>
      </c>
      <c r="AL59" s="290">
        <f>SUM(AH59:AK59)</f>
        <v>42378.811481024466</v>
      </c>
      <c r="AM59" s="262">
        <v>11626.898304000002</v>
      </c>
      <c r="AN59" s="262">
        <v>11252.207777999996</v>
      </c>
      <c r="AO59" s="262">
        <v>11452.097457359998</v>
      </c>
      <c r="AP59" s="262">
        <v>12237.638826000009</v>
      </c>
      <c r="AQ59" s="261">
        <f>SUM(AM59:AP59)</f>
        <v>46568.842365360004</v>
      </c>
      <c r="AR59" s="262">
        <v>11722.62</v>
      </c>
      <c r="AS59" s="262">
        <v>12068.896139999999</v>
      </c>
      <c r="AT59" s="262">
        <v>10833.70386</v>
      </c>
      <c r="AU59" s="291">
        <v>11488.51074</v>
      </c>
      <c r="AV59" s="261">
        <f t="shared" ref="AV59:AV61" si="80">SUM(AR59:AU59)</f>
        <v>46113.730739999999</v>
      </c>
    </row>
    <row r="60" spans="2:48">
      <c r="B60" s="251" t="s">
        <v>374</v>
      </c>
      <c r="C60" s="252" t="s">
        <v>373</v>
      </c>
      <c r="D60" s="273">
        <v>0</v>
      </c>
      <c r="E60" s="273">
        <v>0</v>
      </c>
      <c r="F60" s="273">
        <v>0</v>
      </c>
      <c r="G60" s="273">
        <v>0</v>
      </c>
      <c r="H60" s="264">
        <f>SUM(D60:G60)</f>
        <v>0</v>
      </c>
      <c r="I60" s="273">
        <v>0</v>
      </c>
      <c r="J60" s="273">
        <v>0</v>
      </c>
      <c r="K60" s="273">
        <v>0</v>
      </c>
      <c r="L60" s="273">
        <v>602.08074495756307</v>
      </c>
      <c r="M60" s="264">
        <f>SUM(I60:L60)</f>
        <v>602.08074495756307</v>
      </c>
      <c r="N60" s="274">
        <v>1005.3955672172267</v>
      </c>
      <c r="O60" s="274">
        <v>1208.0583305042014</v>
      </c>
      <c r="P60" s="274">
        <v>1437.5504071462219</v>
      </c>
      <c r="Q60" s="274">
        <v>1562.270067336555</v>
      </c>
      <c r="R60" s="264">
        <f>SUM(N60:Q60)</f>
        <v>5213.2743722042051</v>
      </c>
      <c r="S60" s="274">
        <v>1803.4029643562992</v>
      </c>
      <c r="T60" s="274">
        <v>2082.4</v>
      </c>
      <c r="U60" s="274">
        <v>2097.6</v>
      </c>
      <c r="V60" s="274">
        <v>2330.9970356437002</v>
      </c>
      <c r="W60" s="258">
        <f>SUM(S60:V60)</f>
        <v>8314.4</v>
      </c>
      <c r="X60" s="259">
        <v>2351.2154472000002</v>
      </c>
      <c r="Y60" s="259">
        <v>1392.3434502635598</v>
      </c>
      <c r="Z60" s="259">
        <v>2900.9968198563711</v>
      </c>
      <c r="AA60" s="260">
        <v>2625.5640276720001</v>
      </c>
      <c r="AB60" s="290">
        <f>SUM(X60:AA60)</f>
        <v>9270.1197449919309</v>
      </c>
      <c r="AC60" s="291">
        <v>2892.8651688</v>
      </c>
      <c r="AD60" s="291">
        <v>2442.8300976</v>
      </c>
      <c r="AE60" s="291">
        <v>2228.5049127906932</v>
      </c>
      <c r="AF60" s="292">
        <v>2372.1867497729436</v>
      </c>
      <c r="AG60" s="290">
        <f>SUM(AC60:AF60)</f>
        <v>9936.3869289636368</v>
      </c>
      <c r="AH60" s="291">
        <v>2413.9090444246413</v>
      </c>
      <c r="AI60" s="262">
        <v>2449.3171747753586</v>
      </c>
      <c r="AJ60" s="293">
        <v>2679.7582511999999</v>
      </c>
      <c r="AK60" s="262">
        <v>3111.5620560907287</v>
      </c>
      <c r="AL60" s="290">
        <f>SUM(AH60:AK60)</f>
        <v>10654.546526490729</v>
      </c>
      <c r="AM60" s="262">
        <v>3060.8060702311213</v>
      </c>
      <c r="AN60" s="262">
        <v>1704.7015545688782</v>
      </c>
      <c r="AO60" s="262">
        <v>1055.2767912000002</v>
      </c>
      <c r="AP60" s="277">
        <v>5289.850987838674</v>
      </c>
      <c r="AQ60" s="261">
        <f t="shared" ref="AQ60:AQ61" si="81">SUM(AM60:AP60)</f>
        <v>11110.635403838674</v>
      </c>
      <c r="AR60" s="262">
        <v>6290.5303428983425</v>
      </c>
      <c r="AS60" s="262">
        <v>5882.4700499016562</v>
      </c>
      <c r="AT60" s="262">
        <v>6067.4868072000008</v>
      </c>
      <c r="AU60" s="291">
        <v>6399.1093506161451</v>
      </c>
      <c r="AV60" s="261">
        <f>SUM(AR60:AU60)</f>
        <v>24639.596550616145</v>
      </c>
    </row>
    <row r="61" spans="2:48">
      <c r="B61" s="251" t="s">
        <v>370</v>
      </c>
      <c r="C61" s="252" t="s">
        <v>373</v>
      </c>
      <c r="D61" s="273">
        <v>2102.2892000000002</v>
      </c>
      <c r="E61" s="273">
        <v>1974.9663999999998</v>
      </c>
      <c r="F61" s="273">
        <v>1961.2179999999998</v>
      </c>
      <c r="G61" s="273">
        <v>2166.3343999999997</v>
      </c>
      <c r="H61" s="264">
        <f>SUM(D61:G61)</f>
        <v>8204.8079999999991</v>
      </c>
      <c r="I61" s="274">
        <v>2142.7090399999997</v>
      </c>
      <c r="J61" s="274">
        <v>1543.68768</v>
      </c>
      <c r="K61" s="274">
        <v>2067.96</v>
      </c>
      <c r="L61" s="274">
        <v>2200.1779600000004</v>
      </c>
      <c r="M61" s="264">
        <f>SUM(I61:L61)</f>
        <v>7954.5346800000007</v>
      </c>
      <c r="N61" s="274">
        <v>2197.2732399999995</v>
      </c>
      <c r="O61" s="274">
        <v>2102.4176400000001</v>
      </c>
      <c r="P61" s="274">
        <v>2087.47984</v>
      </c>
      <c r="Q61" s="274">
        <v>2160.5393999999997</v>
      </c>
      <c r="R61" s="264">
        <f>SUM(N61:Q61)</f>
        <v>8547.7101199999997</v>
      </c>
      <c r="S61" s="274">
        <v>2163.6955473496532</v>
      </c>
      <c r="T61" s="274">
        <v>2131.2920248920004</v>
      </c>
      <c r="U61" s="274">
        <v>1991.1999999999998</v>
      </c>
      <c r="V61" s="274">
        <v>2035.8124277583458</v>
      </c>
      <c r="W61" s="258">
        <f>SUM(S61:V61)</f>
        <v>8322</v>
      </c>
      <c r="X61" s="259">
        <v>2126.9788800000001</v>
      </c>
      <c r="Y61" s="259">
        <v>2074.6179180000004</v>
      </c>
      <c r="Z61" s="259">
        <v>1771.1742082716003</v>
      </c>
      <c r="AA61" s="260">
        <v>2002.5653191433998</v>
      </c>
      <c r="AB61" s="290">
        <f>SUM(X61:AA61)</f>
        <v>7975.3363254150008</v>
      </c>
      <c r="AC61" s="291">
        <v>2236.5250723465679</v>
      </c>
      <c r="AD61" s="291">
        <v>2183.4928448133119</v>
      </c>
      <c r="AE61" s="291">
        <v>1995.7028624895197</v>
      </c>
      <c r="AF61" s="292">
        <v>2183.9843631552849</v>
      </c>
      <c r="AG61" s="290">
        <f>SUM(AC61:AF61)</f>
        <v>8599.7051428046834</v>
      </c>
      <c r="AH61" s="291">
        <v>2195.5136743756798</v>
      </c>
      <c r="AI61" s="262">
        <v>2041.2576583304399</v>
      </c>
      <c r="AJ61" s="293">
        <v>1798.2040186419486</v>
      </c>
      <c r="AK61" s="262">
        <v>2090.7412531913433</v>
      </c>
      <c r="AL61" s="290">
        <f>SUM(AH61:AK61)</f>
        <v>8125.7166045394115</v>
      </c>
      <c r="AM61" s="262">
        <v>2238.58055831088</v>
      </c>
      <c r="AN61" s="262">
        <v>2073.5201244174227</v>
      </c>
      <c r="AO61" s="262">
        <v>1722.8223863887922</v>
      </c>
      <c r="AP61" s="277">
        <v>1930.7920047087114</v>
      </c>
      <c r="AQ61" s="261">
        <f t="shared" si="81"/>
        <v>7965.715073825806</v>
      </c>
      <c r="AR61" s="262">
        <v>2208.6600000000003</v>
      </c>
      <c r="AS61" s="262">
        <v>2106.48</v>
      </c>
      <c r="AT61" s="262">
        <v>2008.6330153833492</v>
      </c>
      <c r="AU61" s="291">
        <v>2210.6149846166522</v>
      </c>
      <c r="AV61" s="261">
        <f t="shared" si="80"/>
        <v>8534.3880000000008</v>
      </c>
    </row>
    <row r="62" spans="2:48">
      <c r="B62" s="255"/>
      <c r="C62" s="256"/>
      <c r="D62" s="278"/>
      <c r="E62" s="278"/>
      <c r="F62" s="278"/>
      <c r="G62" s="278"/>
      <c r="H62" s="264"/>
      <c r="I62" s="274"/>
      <c r="J62" s="274"/>
      <c r="K62" s="274"/>
      <c r="L62" s="274"/>
      <c r="M62" s="264"/>
      <c r="N62" s="274"/>
      <c r="O62" s="274"/>
      <c r="P62" s="274"/>
      <c r="Q62" s="274"/>
      <c r="R62" s="264"/>
      <c r="S62" s="279"/>
      <c r="T62" s="279"/>
      <c r="U62" s="279"/>
      <c r="V62" s="274"/>
      <c r="W62" s="264"/>
      <c r="X62" s="264"/>
      <c r="Y62" s="264"/>
      <c r="Z62" s="264"/>
      <c r="AA62" s="264"/>
      <c r="AB62" s="264"/>
      <c r="AC62" s="262"/>
      <c r="AD62" s="262"/>
      <c r="AE62" s="262"/>
      <c r="AF62" s="262"/>
      <c r="AG62" s="264"/>
      <c r="AJ62" s="298"/>
      <c r="AK62" s="262"/>
      <c r="AL62" s="264"/>
      <c r="AM62" s="262"/>
      <c r="AR62" s="262"/>
      <c r="AT62" s="262"/>
    </row>
    <row r="63" spans="2:48">
      <c r="B63" s="267" t="s">
        <v>371</v>
      </c>
      <c r="C63" s="268" t="s">
        <v>373</v>
      </c>
      <c r="D63" s="280">
        <f t="shared" ref="D63:AP63" si="82">SUM(D59:D61)</f>
        <v>12884.006399999998</v>
      </c>
      <c r="E63" s="280">
        <f t="shared" si="82"/>
        <v>12572.467199999997</v>
      </c>
      <c r="F63" s="280">
        <f t="shared" si="82"/>
        <v>11416.3704</v>
      </c>
      <c r="G63" s="280">
        <f t="shared" si="82"/>
        <v>12611.5008</v>
      </c>
      <c r="H63" s="280">
        <f t="shared" si="82"/>
        <v>49484.344799999992</v>
      </c>
      <c r="I63" s="280">
        <f t="shared" si="82"/>
        <v>13345.986080000001</v>
      </c>
      <c r="J63" s="280">
        <f t="shared" si="82"/>
        <v>12209.656879999999</v>
      </c>
      <c r="K63" s="280">
        <f t="shared" si="82"/>
        <v>10668.119999999999</v>
      </c>
      <c r="L63" s="280">
        <f t="shared" si="82"/>
        <v>14217.223104957558</v>
      </c>
      <c r="M63" s="280">
        <f t="shared" si="82"/>
        <v>50440.986064957557</v>
      </c>
      <c r="N63" s="280">
        <f t="shared" si="82"/>
        <v>14299.039687217228</v>
      </c>
      <c r="O63" s="280">
        <f t="shared" si="82"/>
        <v>14391.040370504201</v>
      </c>
      <c r="P63" s="280">
        <f t="shared" si="82"/>
        <v>13929.761607146223</v>
      </c>
      <c r="Q63" s="280">
        <f t="shared" si="82"/>
        <v>14760.064507336554</v>
      </c>
      <c r="R63" s="280">
        <f t="shared" si="82"/>
        <v>57379.90617220421</v>
      </c>
      <c r="S63" s="280">
        <f t="shared" si="82"/>
        <v>15261.124111705951</v>
      </c>
      <c r="T63" s="280">
        <f t="shared" si="82"/>
        <v>15323.273224892</v>
      </c>
      <c r="U63" s="280">
        <f t="shared" si="82"/>
        <v>14310.8</v>
      </c>
      <c r="V63" s="280">
        <f t="shared" si="82"/>
        <v>15243.602663402047</v>
      </c>
      <c r="W63" s="280">
        <f t="shared" si="82"/>
        <v>60138.8</v>
      </c>
      <c r="X63" s="270">
        <f t="shared" si="82"/>
        <v>16617.849127199999</v>
      </c>
      <c r="Y63" s="270">
        <f t="shared" si="82"/>
        <v>15203.49210426356</v>
      </c>
      <c r="Z63" s="270">
        <f t="shared" si="82"/>
        <v>15860.131028127973</v>
      </c>
      <c r="AA63" s="270">
        <f t="shared" si="82"/>
        <v>17110.679958815403</v>
      </c>
      <c r="AB63" s="280">
        <f t="shared" si="82"/>
        <v>64792.152218406933</v>
      </c>
      <c r="AC63" s="270">
        <f t="shared" si="82"/>
        <v>17376.33614114657</v>
      </c>
      <c r="AD63" s="270">
        <f t="shared" si="82"/>
        <v>15140.774271478114</v>
      </c>
      <c r="AE63" s="270">
        <f t="shared" si="82"/>
        <v>13641.780698215414</v>
      </c>
      <c r="AF63" s="270">
        <f t="shared" si="82"/>
        <v>14604.085083405264</v>
      </c>
      <c r="AG63" s="280">
        <f t="shared" si="82"/>
        <v>60762.976194245355</v>
      </c>
      <c r="AH63" s="270">
        <f t="shared" si="82"/>
        <v>15232.700554320321</v>
      </c>
      <c r="AI63" s="270">
        <f t="shared" si="82"/>
        <v>15472.701713585799</v>
      </c>
      <c r="AJ63" s="297">
        <f t="shared" si="82"/>
        <v>13084.837553841948</v>
      </c>
      <c r="AK63" s="297">
        <f t="shared" si="82"/>
        <v>17368.834790306537</v>
      </c>
      <c r="AL63" s="280">
        <f t="shared" si="82"/>
        <v>61159.07461205461</v>
      </c>
      <c r="AM63" s="297">
        <f t="shared" si="82"/>
        <v>16926.284932542003</v>
      </c>
      <c r="AN63" s="297">
        <f t="shared" si="82"/>
        <v>15030.429456986296</v>
      </c>
      <c r="AO63" s="297">
        <f t="shared" si="82"/>
        <v>14230.19663494879</v>
      </c>
      <c r="AP63" s="297">
        <f t="shared" si="82"/>
        <v>19458.281818547395</v>
      </c>
      <c r="AQ63" s="416">
        <f>SUM(AQ59:AQ61)</f>
        <v>65645.192843024488</v>
      </c>
      <c r="AR63" s="297">
        <f t="shared" ref="AR63:AS63" si="83">SUM(AR59:AR61)</f>
        <v>20221.810342898341</v>
      </c>
      <c r="AS63" s="297">
        <f t="shared" si="83"/>
        <v>20057.846189901655</v>
      </c>
      <c r="AT63" s="297">
        <f>SUM(AT59:AT61)</f>
        <v>18909.823682583348</v>
      </c>
      <c r="AU63" s="297">
        <f>SUM(AU59:AU61)</f>
        <v>20098.235075232798</v>
      </c>
      <c r="AV63" s="416">
        <f>SUM(AV59:AV61)</f>
        <v>79287.71529061615</v>
      </c>
    </row>
    <row r="64" spans="2:48">
      <c r="B64" s="255"/>
      <c r="C64" s="256"/>
      <c r="D64" s="278"/>
      <c r="E64" s="278"/>
      <c r="F64" s="278"/>
      <c r="G64" s="278"/>
      <c r="H64" s="264"/>
      <c r="I64" s="274"/>
      <c r="J64" s="274"/>
      <c r="K64" s="274"/>
      <c r="L64" s="274"/>
      <c r="M64" s="264"/>
      <c r="N64" s="274"/>
      <c r="O64" s="274"/>
      <c r="P64" s="274"/>
      <c r="Q64" s="274"/>
      <c r="R64" s="264"/>
      <c r="S64" s="279"/>
      <c r="T64" s="279"/>
      <c r="U64" s="279"/>
      <c r="V64" s="274"/>
      <c r="W64" s="264"/>
      <c r="X64" s="274"/>
      <c r="Y64" s="274"/>
      <c r="Z64" s="274"/>
      <c r="AA64" s="260"/>
      <c r="AB64" s="260"/>
      <c r="AC64" s="262"/>
      <c r="AD64" s="262"/>
      <c r="AE64" s="262"/>
      <c r="AF64" s="262"/>
      <c r="AG64" s="260"/>
      <c r="AH64" s="262"/>
      <c r="AJ64" s="298"/>
      <c r="AK64" s="262"/>
      <c r="AL64" s="260"/>
      <c r="AM64" s="262"/>
      <c r="AR64" s="262"/>
      <c r="AT64" s="262"/>
    </row>
    <row r="65" spans="2:48" ht="13.5" thickBot="1">
      <c r="B65" s="281" t="s">
        <v>372</v>
      </c>
      <c r="C65" s="282" t="s">
        <v>373</v>
      </c>
      <c r="D65" s="283">
        <f t="shared" ref="D65:AP65" si="84">SUM(D56,D63)</f>
        <v>43118.204799999992</v>
      </c>
      <c r="E65" s="283">
        <f t="shared" si="84"/>
        <v>43237.851599999995</v>
      </c>
      <c r="F65" s="283">
        <f t="shared" si="84"/>
        <v>42428.048799999997</v>
      </c>
      <c r="G65" s="283">
        <f t="shared" si="84"/>
        <v>43360.401599999997</v>
      </c>
      <c r="H65" s="283">
        <f t="shared" si="84"/>
        <v>172144.50679999997</v>
      </c>
      <c r="I65" s="283">
        <f t="shared" si="84"/>
        <v>43669.083352000001</v>
      </c>
      <c r="J65" s="283">
        <f t="shared" si="84"/>
        <v>42402.730539999997</v>
      </c>
      <c r="K65" s="283">
        <f t="shared" si="84"/>
        <v>41182.750799999994</v>
      </c>
      <c r="L65" s="283">
        <f t="shared" si="84"/>
        <v>44802.51349895756</v>
      </c>
      <c r="M65" s="283">
        <f t="shared" si="84"/>
        <v>172057.07819095755</v>
      </c>
      <c r="N65" s="283">
        <f t="shared" si="84"/>
        <v>43785.294894417224</v>
      </c>
      <c r="O65" s="283">
        <f t="shared" si="84"/>
        <v>44507.043441304202</v>
      </c>
      <c r="P65" s="283">
        <f t="shared" si="84"/>
        <v>44291.622492946219</v>
      </c>
      <c r="Q65" s="283">
        <f t="shared" si="84"/>
        <v>44968.429690336554</v>
      </c>
      <c r="R65" s="283">
        <f t="shared" si="84"/>
        <v>177552.3905190042</v>
      </c>
      <c r="S65" s="283">
        <f t="shared" si="84"/>
        <v>44551.136511705947</v>
      </c>
      <c r="T65" s="283">
        <f t="shared" si="84"/>
        <v>44891.581839692</v>
      </c>
      <c r="U65" s="283">
        <f t="shared" si="84"/>
        <v>44634.799999999996</v>
      </c>
      <c r="V65" s="283">
        <f t="shared" si="84"/>
        <v>45328.841648602051</v>
      </c>
      <c r="W65" s="283">
        <f t="shared" si="84"/>
        <v>179406.36</v>
      </c>
      <c r="X65" s="284">
        <f t="shared" si="84"/>
        <v>44526.132773199999</v>
      </c>
      <c r="Y65" s="284">
        <f t="shared" si="84"/>
        <v>43131.19508232356</v>
      </c>
      <c r="Z65" s="284">
        <f t="shared" si="84"/>
        <v>44071.577579127974</v>
      </c>
      <c r="AA65" s="284">
        <f t="shared" si="84"/>
        <v>45163.586797925411</v>
      </c>
      <c r="AB65" s="283">
        <f t="shared" si="84"/>
        <v>176892.49223257694</v>
      </c>
      <c r="AC65" s="284">
        <f t="shared" si="84"/>
        <v>44473.998761146577</v>
      </c>
      <c r="AD65" s="284">
        <f t="shared" si="84"/>
        <v>40565.465283036669</v>
      </c>
      <c r="AE65" s="284">
        <f t="shared" si="84"/>
        <v>37979.571392203659</v>
      </c>
      <c r="AF65" s="284">
        <f t="shared" si="84"/>
        <v>39870.563494308466</v>
      </c>
      <c r="AG65" s="283">
        <f t="shared" si="84"/>
        <v>162889.59893069533</v>
      </c>
      <c r="AH65" s="284">
        <f t="shared" si="84"/>
        <v>39858.795705190423</v>
      </c>
      <c r="AI65" s="284">
        <f t="shared" si="84"/>
        <v>40607.445859705702</v>
      </c>
      <c r="AJ65" s="299">
        <f t="shared" si="84"/>
        <v>38678.541073691951</v>
      </c>
      <c r="AK65" s="299">
        <f t="shared" si="84"/>
        <v>43002.673692466531</v>
      </c>
      <c r="AL65" s="283">
        <f t="shared" si="84"/>
        <v>162147.45633105462</v>
      </c>
      <c r="AM65" s="299">
        <f t="shared" si="84"/>
        <v>41208.216909741997</v>
      </c>
      <c r="AN65" s="299">
        <f t="shared" si="84"/>
        <v>39640.020850751644</v>
      </c>
      <c r="AO65" s="299">
        <f t="shared" si="84"/>
        <v>39546.4617439906</v>
      </c>
      <c r="AP65" s="299">
        <f t="shared" si="84"/>
        <v>44815.132696502122</v>
      </c>
      <c r="AQ65" s="417">
        <f>SUM(AQ56,AQ63)</f>
        <v>165209.83220098639</v>
      </c>
      <c r="AR65" s="299">
        <f t="shared" ref="AR65:AS65" si="85">SUM(AR56,AR63)</f>
        <v>44941.971861318074</v>
      </c>
      <c r="AS65" s="299">
        <f t="shared" si="85"/>
        <v>44485.419165181927</v>
      </c>
      <c r="AT65" s="299">
        <f>SUM(AT56,AT63)</f>
        <v>42566.518327983344</v>
      </c>
      <c r="AU65" s="299">
        <f>SUM(AU56,AU63)</f>
        <v>45411.092370432802</v>
      </c>
      <c r="AV65" s="417">
        <f>SUM(AV56,AV63)</f>
        <v>177405.00172491616</v>
      </c>
    </row>
    <row r="66" spans="2:48">
      <c r="B66" s="255"/>
      <c r="C66" s="256"/>
      <c r="D66" s="285"/>
      <c r="E66" s="285"/>
      <c r="F66" s="285"/>
      <c r="G66" s="285"/>
      <c r="H66" s="272"/>
      <c r="I66" s="285"/>
      <c r="J66" s="285"/>
      <c r="K66" s="285"/>
      <c r="L66" s="285"/>
      <c r="M66" s="272"/>
      <c r="N66" s="285"/>
      <c r="O66" s="285"/>
      <c r="P66" s="285"/>
      <c r="Q66" s="285"/>
      <c r="R66" s="272"/>
      <c r="S66" s="285"/>
      <c r="T66" s="285"/>
      <c r="U66" s="285"/>
      <c r="V66" s="285"/>
      <c r="W66" s="272"/>
      <c r="X66" s="272"/>
      <c r="Y66" s="272"/>
      <c r="Z66" s="272"/>
      <c r="AA66" s="272"/>
      <c r="AB66" s="272"/>
      <c r="AC66" s="272"/>
      <c r="AD66" s="272"/>
      <c r="AE66" s="262"/>
      <c r="AF66" s="262"/>
      <c r="AG66" s="272"/>
      <c r="AT66" s="262"/>
    </row>
    <row r="67" spans="2:48">
      <c r="B67" s="149"/>
      <c r="D67" s="149"/>
      <c r="E67" s="149"/>
      <c r="F67" s="149"/>
      <c r="G67" s="149"/>
      <c r="H67" s="300"/>
      <c r="I67" s="301"/>
      <c r="J67" s="301"/>
      <c r="K67" s="301"/>
      <c r="L67" s="301"/>
      <c r="M67" s="302"/>
      <c r="N67" s="301"/>
      <c r="O67" s="301"/>
      <c r="P67" s="301"/>
      <c r="Q67" s="301"/>
      <c r="R67" s="302"/>
      <c r="S67" s="301"/>
      <c r="T67" s="301"/>
      <c r="U67" s="301"/>
      <c r="V67" s="301"/>
      <c r="W67" s="302"/>
      <c r="X67" s="302"/>
      <c r="Y67" s="302"/>
      <c r="Z67" s="302"/>
      <c r="AA67" s="303"/>
      <c r="AB67" s="303"/>
      <c r="AC67" s="303"/>
      <c r="AD67" s="303"/>
      <c r="AE67" s="304"/>
      <c r="AF67" s="304"/>
      <c r="AG67" s="303"/>
      <c r="AT67" s="262"/>
    </row>
    <row r="68" spans="2:48">
      <c r="B68" s="149"/>
      <c r="D68" s="149"/>
      <c r="E68" s="149"/>
      <c r="F68" s="149"/>
      <c r="G68" s="149"/>
      <c r="H68" s="300"/>
      <c r="I68" s="301"/>
      <c r="J68" s="301"/>
      <c r="K68" s="301"/>
      <c r="L68" s="301"/>
      <c r="M68" s="302"/>
      <c r="N68" s="301"/>
      <c r="O68" s="301"/>
      <c r="P68" s="301"/>
      <c r="Q68" s="301"/>
      <c r="R68" s="302"/>
      <c r="S68" s="301"/>
      <c r="T68" s="301"/>
      <c r="U68" s="301"/>
      <c r="V68" s="301"/>
      <c r="W68" s="302"/>
      <c r="X68" s="302"/>
      <c r="Y68" s="302"/>
      <c r="Z68" s="302"/>
      <c r="AA68" s="303"/>
      <c r="AB68" s="303"/>
      <c r="AC68" s="303"/>
      <c r="AD68" s="303"/>
      <c r="AE68" s="262"/>
      <c r="AF68" s="262"/>
      <c r="AG68" s="303"/>
      <c r="AT68" s="262"/>
    </row>
    <row r="69" spans="2:48">
      <c r="B69" s="149"/>
      <c r="D69" s="149"/>
      <c r="E69" s="149"/>
      <c r="F69" s="149"/>
      <c r="G69" s="149"/>
      <c r="H69" s="305"/>
      <c r="I69" s="47"/>
      <c r="J69" s="47"/>
      <c r="K69" s="47"/>
      <c r="L69" s="47"/>
      <c r="M69" s="305"/>
      <c r="N69" s="47"/>
      <c r="O69" s="47"/>
      <c r="P69" s="47"/>
      <c r="Q69" s="47"/>
      <c r="S69" s="34"/>
      <c r="T69" s="34"/>
      <c r="U69" s="34"/>
      <c r="V69" s="47"/>
      <c r="AA69" s="306"/>
      <c r="AB69" s="306"/>
      <c r="AC69" s="306"/>
      <c r="AD69" s="306"/>
      <c r="AE69" s="262"/>
      <c r="AF69" s="262"/>
      <c r="AG69" s="306"/>
      <c r="AT69" s="262"/>
    </row>
    <row r="70" spans="2:48">
      <c r="B70" s="249" t="s">
        <v>375</v>
      </c>
      <c r="C70" s="307"/>
      <c r="D70" s="160" t="s">
        <v>145</v>
      </c>
      <c r="E70" s="160" t="s">
        <v>146</v>
      </c>
      <c r="F70" s="160" t="s">
        <v>147</v>
      </c>
      <c r="G70" s="160" t="s">
        <v>148</v>
      </c>
      <c r="H70" s="52">
        <v>2015</v>
      </c>
      <c r="I70" s="160" t="s">
        <v>149</v>
      </c>
      <c r="J70" s="160" t="s">
        <v>150</v>
      </c>
      <c r="K70" s="160" t="s">
        <v>151</v>
      </c>
      <c r="L70" s="160" t="s">
        <v>152</v>
      </c>
      <c r="M70" s="52">
        <v>2016</v>
      </c>
      <c r="N70" s="160" t="s">
        <v>153</v>
      </c>
      <c r="O70" s="160" t="s">
        <v>154</v>
      </c>
      <c r="P70" s="160" t="s">
        <v>155</v>
      </c>
      <c r="Q70" s="160" t="s">
        <v>156</v>
      </c>
      <c r="R70" s="52">
        <v>2017</v>
      </c>
      <c r="S70" s="160" t="s">
        <v>157</v>
      </c>
      <c r="T70" s="160" t="s">
        <v>164</v>
      </c>
      <c r="U70" s="160" t="s">
        <v>165</v>
      </c>
      <c r="V70" s="160" t="s">
        <v>168</v>
      </c>
      <c r="W70" s="52">
        <v>2018</v>
      </c>
      <c r="X70" s="160" t="s">
        <v>169</v>
      </c>
      <c r="Y70" s="160" t="s">
        <v>177</v>
      </c>
      <c r="Z70" s="160" t="s">
        <v>189</v>
      </c>
      <c r="AA70" s="286" t="s">
        <v>201</v>
      </c>
      <c r="AB70" s="287">
        <v>2019</v>
      </c>
      <c r="AC70" s="160" t="s">
        <v>262</v>
      </c>
      <c r="AD70" s="160" t="s">
        <v>287</v>
      </c>
      <c r="AE70" s="160" t="s">
        <v>293</v>
      </c>
      <c r="AF70" s="160" t="s">
        <v>301</v>
      </c>
      <c r="AG70" s="287">
        <v>2020</v>
      </c>
      <c r="AH70" s="160" t="s">
        <v>312</v>
      </c>
      <c r="AI70" s="160" t="s">
        <v>315</v>
      </c>
      <c r="AJ70" s="160" t="s">
        <v>321</v>
      </c>
      <c r="AK70" s="160" t="s">
        <v>324</v>
      </c>
      <c r="AL70" s="287">
        <v>2021</v>
      </c>
      <c r="AM70" s="160" t="s">
        <v>327</v>
      </c>
      <c r="AN70" s="160" t="s">
        <v>331</v>
      </c>
      <c r="AO70" s="160" t="s">
        <v>335</v>
      </c>
      <c r="AP70" s="160" t="s">
        <v>351</v>
      </c>
      <c r="AQ70" s="120">
        <v>2022</v>
      </c>
      <c r="AR70" s="160" t="s">
        <v>352</v>
      </c>
      <c r="AS70" s="160" t="s">
        <v>415</v>
      </c>
      <c r="AT70" s="160" t="s">
        <v>423</v>
      </c>
      <c r="AU70" s="160" t="s">
        <v>428</v>
      </c>
      <c r="AV70" s="120">
        <v>2023</v>
      </c>
    </row>
    <row r="71" spans="2:48">
      <c r="B71" s="255"/>
      <c r="C71" s="256"/>
      <c r="D71" s="255"/>
      <c r="E71" s="255"/>
      <c r="F71" s="255"/>
      <c r="G71" s="255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V71" s="253"/>
      <c r="W71" s="253"/>
      <c r="X71" s="253"/>
      <c r="Y71" s="253"/>
      <c r="Z71" s="253"/>
      <c r="AA71" s="253"/>
      <c r="AB71" s="253"/>
      <c r="AC71" s="253"/>
      <c r="AD71" s="253"/>
      <c r="AE71" s="262"/>
      <c r="AF71" s="262"/>
      <c r="AG71" s="253"/>
      <c r="AK71" s="262"/>
      <c r="AL71" s="253"/>
      <c r="AT71" s="262"/>
    </row>
    <row r="72" spans="2:48">
      <c r="B72" s="255" t="s">
        <v>354</v>
      </c>
      <c r="C72" s="308"/>
      <c r="D72" s="303"/>
      <c r="E72" s="303"/>
      <c r="F72" s="303"/>
      <c r="G72" s="303"/>
      <c r="H72" s="309"/>
      <c r="I72" s="310"/>
      <c r="J72" s="310"/>
      <c r="K72" s="310"/>
      <c r="L72" s="310"/>
      <c r="M72" s="309"/>
      <c r="N72" s="310"/>
      <c r="O72" s="310"/>
      <c r="P72" s="310"/>
      <c r="Q72" s="310"/>
      <c r="R72" s="309"/>
      <c r="S72" s="47"/>
      <c r="T72" s="47"/>
      <c r="U72" s="47"/>
      <c r="V72" s="310"/>
      <c r="W72" s="309"/>
      <c r="X72" s="309"/>
      <c r="Y72" s="309"/>
      <c r="Z72" s="309"/>
      <c r="AA72" s="309"/>
      <c r="AB72" s="309"/>
      <c r="AC72" s="309"/>
      <c r="AD72" s="309"/>
      <c r="AE72" s="262"/>
      <c r="AF72" s="262"/>
      <c r="AG72" s="309"/>
      <c r="AK72" s="262"/>
      <c r="AL72" s="309"/>
      <c r="AT72" s="262"/>
    </row>
    <row r="73" spans="2:48">
      <c r="B73" s="257" t="s">
        <v>355</v>
      </c>
      <c r="C73" s="252" t="s">
        <v>376</v>
      </c>
      <c r="D73" s="311"/>
      <c r="E73" s="311"/>
      <c r="F73" s="311"/>
      <c r="G73" s="311"/>
      <c r="H73" s="300">
        <v>637.38599999999997</v>
      </c>
      <c r="I73" s="301">
        <v>152.155</v>
      </c>
      <c r="J73" s="301">
        <v>152.38200000000001</v>
      </c>
      <c r="K73" s="301">
        <v>154.33499999999998</v>
      </c>
      <c r="L73" s="301">
        <v>154.83100000000002</v>
      </c>
      <c r="M73" s="300">
        <f t="shared" ref="M73:M81" si="86">SUM(I73:L73)</f>
        <v>613.70299999999997</v>
      </c>
      <c r="N73" s="301">
        <v>156.96899999999999</v>
      </c>
      <c r="O73" s="301">
        <v>154.44299999999998</v>
      </c>
      <c r="P73" s="301">
        <v>154.75</v>
      </c>
      <c r="Q73" s="301">
        <v>152.114</v>
      </c>
      <c r="R73" s="300">
        <f>SUM(N73:Q73)</f>
        <v>618.27599999999995</v>
      </c>
      <c r="S73" s="301">
        <v>145.85</v>
      </c>
      <c r="T73" s="301">
        <v>161.596</v>
      </c>
      <c r="U73" s="301">
        <v>164.221</v>
      </c>
      <c r="V73" s="301">
        <v>158.33299999999997</v>
      </c>
      <c r="W73" s="272">
        <f t="shared" ref="W73:W81" si="87">SUM(S73:V73)</f>
        <v>630</v>
      </c>
      <c r="X73" s="259">
        <v>163.98</v>
      </c>
      <c r="Y73" s="259">
        <v>130.26199999999997</v>
      </c>
      <c r="Z73" s="259">
        <v>215.35726815000004</v>
      </c>
      <c r="AA73" s="260">
        <v>199.09800000000001</v>
      </c>
      <c r="AB73" s="312">
        <f>SUM(X73:AA73)</f>
        <v>708.69726815000001</v>
      </c>
      <c r="AC73" s="313">
        <v>189.45300000000003</v>
      </c>
      <c r="AD73" s="313">
        <v>201.779</v>
      </c>
      <c r="AE73" s="291">
        <v>161.62999999999994</v>
      </c>
      <c r="AF73" s="304">
        <v>173.149</v>
      </c>
      <c r="AG73" s="312">
        <f>SUM(AC73:AF73)</f>
        <v>726.01099999999997</v>
      </c>
      <c r="AH73" s="313">
        <v>163.71600000000001</v>
      </c>
      <c r="AI73" s="313">
        <v>162.84740408168</v>
      </c>
      <c r="AJ73" s="313">
        <v>168.81800000000004</v>
      </c>
      <c r="AK73" s="313">
        <v>169.61300000000011</v>
      </c>
      <c r="AL73" s="312">
        <f>SUM(AH73:AK73)</f>
        <v>664.99440408168016</v>
      </c>
      <c r="AM73" s="313">
        <v>154</v>
      </c>
      <c r="AN73" s="313">
        <v>152.65499999999997</v>
      </c>
      <c r="AO73" s="262">
        <v>151.27900000000005</v>
      </c>
      <c r="AP73" s="262">
        <v>165.35599999999994</v>
      </c>
      <c r="AQ73" s="261">
        <f>SUM(AM73:AP73)</f>
        <v>623.29</v>
      </c>
      <c r="AR73" s="313">
        <v>157.66200000000001</v>
      </c>
      <c r="AS73" s="313">
        <v>151.16</v>
      </c>
      <c r="AT73" s="262">
        <v>137.27799999999999</v>
      </c>
      <c r="AU73" s="262">
        <v>149.52300000000005</v>
      </c>
      <c r="AV73" s="261">
        <f t="shared" ref="AV73:AV84" si="88">SUM(AR73:AU73)</f>
        <v>595.62300000000005</v>
      </c>
    </row>
    <row r="74" spans="2:48">
      <c r="B74" s="257" t="s">
        <v>357</v>
      </c>
      <c r="C74" s="252" t="s">
        <v>376</v>
      </c>
      <c r="D74" s="311"/>
      <c r="E74" s="311"/>
      <c r="F74" s="311"/>
      <c r="G74" s="311"/>
      <c r="H74" s="300">
        <v>187.916</v>
      </c>
      <c r="I74" s="301">
        <v>47.212000000000003</v>
      </c>
      <c r="J74" s="301">
        <v>47.629999999999995</v>
      </c>
      <c r="K74" s="301">
        <v>48.716000000000001</v>
      </c>
      <c r="L74" s="301">
        <v>47.6</v>
      </c>
      <c r="M74" s="300">
        <f t="shared" si="86"/>
        <v>191.15799999999999</v>
      </c>
      <c r="N74" s="301">
        <v>47.993000000000002</v>
      </c>
      <c r="O74" s="301">
        <v>49.928000000000004</v>
      </c>
      <c r="P74" s="301">
        <v>50.469000000000001</v>
      </c>
      <c r="Q74" s="301">
        <v>49.7</v>
      </c>
      <c r="R74" s="300">
        <f>SUM(N74:Q74)</f>
        <v>198.09000000000003</v>
      </c>
      <c r="S74" s="301">
        <v>52.076999999999998</v>
      </c>
      <c r="T74" s="301">
        <v>53.005882999999997</v>
      </c>
      <c r="U74" s="301">
        <v>58.61</v>
      </c>
      <c r="V74" s="301">
        <v>57.307117000000005</v>
      </c>
      <c r="W74" s="272">
        <f t="shared" si="87"/>
        <v>221</v>
      </c>
      <c r="X74" s="259">
        <v>65.891277000000002</v>
      </c>
      <c r="Y74" s="259">
        <v>64.297566000000018</v>
      </c>
      <c r="Z74" s="259">
        <v>64.783000000000015</v>
      </c>
      <c r="AA74" s="262">
        <v>65.201523999999893</v>
      </c>
      <c r="AB74" s="312">
        <f t="shared" ref="AB74:AB81" si="89">SUM(X74:AA74)</f>
        <v>260.17336699999993</v>
      </c>
      <c r="AC74" s="313">
        <v>56.877746000000002</v>
      </c>
      <c r="AD74" s="313">
        <v>60.583168999999998</v>
      </c>
      <c r="AE74" s="291">
        <v>51.246510000000029</v>
      </c>
      <c r="AF74" s="304">
        <v>48.106783999999976</v>
      </c>
      <c r="AG74" s="312">
        <f t="shared" ref="AG74:AG84" si="90">SUM(AC74:AF74)</f>
        <v>216.81420900000001</v>
      </c>
      <c r="AH74" s="313">
        <v>47.006638000000002</v>
      </c>
      <c r="AI74" s="313">
        <v>42.354437999999995</v>
      </c>
      <c r="AJ74" s="313">
        <v>57.370621000000007</v>
      </c>
      <c r="AK74" s="313">
        <v>55.545111999999982</v>
      </c>
      <c r="AL74" s="312">
        <f t="shared" ref="AL74:AL84" si="91">SUM(AH74:AK74)</f>
        <v>202.27680899999999</v>
      </c>
      <c r="AM74" s="313">
        <v>54.400999999999996</v>
      </c>
      <c r="AN74" s="313">
        <v>55.917000000000016</v>
      </c>
      <c r="AO74" s="262">
        <v>52.540610999999984</v>
      </c>
      <c r="AP74" s="262">
        <v>50.122628999999989</v>
      </c>
      <c r="AQ74" s="261">
        <f t="shared" ref="AQ74:AQ84" si="92">SUM(AM74:AP74)</f>
        <v>212.98123999999999</v>
      </c>
      <c r="AR74" s="313">
        <v>53.427</v>
      </c>
      <c r="AS74" s="313">
        <v>51.457000000000001</v>
      </c>
      <c r="AT74" s="262">
        <v>51.086000000000006</v>
      </c>
      <c r="AU74" s="262">
        <v>60.954000000000015</v>
      </c>
      <c r="AV74" s="261">
        <f t="shared" si="88"/>
        <v>216.92400000000001</v>
      </c>
    </row>
    <row r="75" spans="2:48">
      <c r="B75" s="257" t="s">
        <v>358</v>
      </c>
      <c r="C75" s="252" t="s">
        <v>376</v>
      </c>
      <c r="D75" s="311"/>
      <c r="E75" s="311"/>
      <c r="F75" s="311"/>
      <c r="G75" s="311"/>
      <c r="H75" s="300">
        <v>342.26600000000002</v>
      </c>
      <c r="I75" s="301">
        <v>4.6740000000000004</v>
      </c>
      <c r="J75" s="301">
        <v>4.8045</v>
      </c>
      <c r="K75" s="301">
        <v>4.6970000000000001</v>
      </c>
      <c r="L75" s="301">
        <v>4.9184999999999999</v>
      </c>
      <c r="M75" s="300">
        <f t="shared" si="86"/>
        <v>19.094000000000001</v>
      </c>
      <c r="N75" s="301">
        <v>3.984</v>
      </c>
      <c r="O75" s="301">
        <v>4.1675000000000004</v>
      </c>
      <c r="P75" s="301">
        <v>4.8144999999999998</v>
      </c>
      <c r="Q75" s="301">
        <v>5.0199999999999996</v>
      </c>
      <c r="R75" s="300">
        <f>SUM(N75:Q75)</f>
        <v>17.986000000000001</v>
      </c>
      <c r="S75" s="301">
        <v>5.3179435000000002</v>
      </c>
      <c r="T75" s="301">
        <v>5.4556209999999998</v>
      </c>
      <c r="U75" s="301">
        <v>5.6051360000000008</v>
      </c>
      <c r="V75" s="301">
        <v>6.0442994999999948</v>
      </c>
      <c r="W75" s="272">
        <f t="shared" si="87"/>
        <v>22.422999999999995</v>
      </c>
      <c r="X75" s="259">
        <v>6.5916480000000002</v>
      </c>
      <c r="Y75" s="259">
        <v>6.7226789999999985</v>
      </c>
      <c r="Z75" s="259">
        <v>6.7074505000000002</v>
      </c>
      <c r="AA75" s="262">
        <v>7.017831000000001</v>
      </c>
      <c r="AB75" s="312">
        <f t="shared" si="89"/>
        <v>27.0396085</v>
      </c>
      <c r="AC75" s="313">
        <v>7.1506755000000002</v>
      </c>
      <c r="AD75" s="313">
        <v>6.4899999999999984</v>
      </c>
      <c r="AE75" s="291">
        <v>5.8206457705000023</v>
      </c>
      <c r="AF75" s="304">
        <v>7.8445967294999974</v>
      </c>
      <c r="AG75" s="312">
        <f t="shared" si="90"/>
        <v>27.305917999999998</v>
      </c>
      <c r="AH75" s="313">
        <v>6.9097115000000002</v>
      </c>
      <c r="AI75" s="313">
        <v>9.7907154999999975</v>
      </c>
      <c r="AJ75" s="313">
        <v>5.5795730000000034</v>
      </c>
      <c r="AK75" s="313">
        <v>8.5229999999999997</v>
      </c>
      <c r="AL75" s="312">
        <f t="shared" si="91"/>
        <v>30.803000000000001</v>
      </c>
      <c r="AM75" s="313">
        <v>7.5342814999999996</v>
      </c>
      <c r="AN75" s="313">
        <v>8.8746144498600046</v>
      </c>
      <c r="AO75" s="262">
        <v>8.7074060501399977</v>
      </c>
      <c r="AP75" s="262">
        <v>7.8836979999999981</v>
      </c>
      <c r="AQ75" s="261">
        <f t="shared" si="92"/>
        <v>33</v>
      </c>
      <c r="AR75" s="313">
        <v>8.06</v>
      </c>
      <c r="AS75" s="313">
        <v>8.0069999999999997</v>
      </c>
      <c r="AT75" s="262">
        <v>7.027000000000001</v>
      </c>
      <c r="AU75" s="262">
        <v>9.5420000000000016</v>
      </c>
      <c r="AV75" s="261">
        <f t="shared" si="88"/>
        <v>32.636000000000003</v>
      </c>
    </row>
    <row r="76" spans="2:48">
      <c r="B76" s="257" t="s">
        <v>359</v>
      </c>
      <c r="C76" s="252" t="s">
        <v>376</v>
      </c>
      <c r="D76" s="311"/>
      <c r="E76" s="311"/>
      <c r="F76" s="311"/>
      <c r="G76" s="311"/>
      <c r="H76" s="300">
        <v>241.64999999999998</v>
      </c>
      <c r="I76" s="301">
        <v>72.791499999999999</v>
      </c>
      <c r="J76" s="301">
        <v>78.632500000000007</v>
      </c>
      <c r="K76" s="301">
        <v>73.298500000000004</v>
      </c>
      <c r="L76" s="301">
        <v>74.450427755618023</v>
      </c>
      <c r="M76" s="300">
        <f t="shared" si="86"/>
        <v>299.17292775561805</v>
      </c>
      <c r="N76" s="301">
        <v>73.050499999999985</v>
      </c>
      <c r="O76" s="301">
        <v>73.131499999999988</v>
      </c>
      <c r="P76" s="301">
        <v>66.917293233082702</v>
      </c>
      <c r="Q76" s="301">
        <v>66.917293233082702</v>
      </c>
      <c r="R76" s="300">
        <f>SUM(N76:Q76)</f>
        <v>280.01658646616539</v>
      </c>
      <c r="S76" s="301">
        <v>75.187969924812023</v>
      </c>
      <c r="T76" s="301">
        <v>56.041996887622503</v>
      </c>
      <c r="U76" s="301">
        <v>59.790020960441375</v>
      </c>
      <c r="V76" s="301">
        <v>71.330012227124115</v>
      </c>
      <c r="W76" s="272">
        <f t="shared" si="87"/>
        <v>262.35000000000002</v>
      </c>
      <c r="X76" s="259">
        <v>69.831244000000012</v>
      </c>
      <c r="Y76" s="259">
        <v>49.886006254999998</v>
      </c>
      <c r="Z76" s="259">
        <v>46.449999999999989</v>
      </c>
      <c r="AA76" s="262">
        <v>58.300000000000011</v>
      </c>
      <c r="AB76" s="312">
        <f t="shared" si="89"/>
        <v>224.46725025500001</v>
      </c>
      <c r="AC76" s="313">
        <v>58</v>
      </c>
      <c r="AD76" s="313">
        <v>44.842368706045505</v>
      </c>
      <c r="AE76" s="291">
        <v>38.355625273954502</v>
      </c>
      <c r="AF76" s="304">
        <v>46.421772029999971</v>
      </c>
      <c r="AG76" s="312">
        <f t="shared" si="90"/>
        <v>187.61976600999998</v>
      </c>
      <c r="AH76" s="313">
        <v>57.536757199999997</v>
      </c>
      <c r="AI76" s="313">
        <v>49.686349862488711</v>
      </c>
      <c r="AJ76" s="313">
        <v>40.963058133212286</v>
      </c>
      <c r="AK76" s="313">
        <v>37.217000000000013</v>
      </c>
      <c r="AL76" s="312">
        <f t="shared" si="91"/>
        <v>185.40316519570101</v>
      </c>
      <c r="AM76" s="313">
        <v>32.3035</v>
      </c>
      <c r="AN76" s="313">
        <v>28.227499999999999</v>
      </c>
      <c r="AO76" s="262">
        <v>26.459007280000002</v>
      </c>
      <c r="AP76" s="262">
        <v>28.409992719999998</v>
      </c>
      <c r="AQ76" s="261">
        <f t="shared" si="92"/>
        <v>115.4</v>
      </c>
      <c r="AR76" s="313">
        <v>27.545000000000002</v>
      </c>
      <c r="AS76" s="313">
        <v>34.738</v>
      </c>
      <c r="AT76" s="262">
        <v>31.828000000000003</v>
      </c>
      <c r="AU76" s="262">
        <v>35.047999999999988</v>
      </c>
      <c r="AV76" s="261">
        <f t="shared" si="88"/>
        <v>129.15899999999999</v>
      </c>
    </row>
    <row r="77" spans="2:48">
      <c r="B77" s="257" t="s">
        <v>360</v>
      </c>
      <c r="C77" s="252" t="s">
        <v>376</v>
      </c>
      <c r="D77" s="311"/>
      <c r="E77" s="311"/>
      <c r="F77" s="311"/>
      <c r="G77" s="311"/>
      <c r="H77" s="300">
        <v>232.78018500000002</v>
      </c>
      <c r="I77" s="301">
        <v>59.025779999999997</v>
      </c>
      <c r="J77" s="301">
        <v>64.301490000000001</v>
      </c>
      <c r="K77" s="301">
        <v>55.941435000000006</v>
      </c>
      <c r="L77" s="301">
        <v>62.381057471853936</v>
      </c>
      <c r="M77" s="300">
        <f t="shared" si="86"/>
        <v>241.64976247185393</v>
      </c>
      <c r="N77" s="301">
        <v>54.053834999999992</v>
      </c>
      <c r="O77" s="301">
        <v>55.334894999999996</v>
      </c>
      <c r="P77" s="301">
        <v>49.489866766917295</v>
      </c>
      <c r="Q77" s="301">
        <v>63.761006766917291</v>
      </c>
      <c r="R77" s="300">
        <v>218</v>
      </c>
      <c r="S77" s="301">
        <v>49.968030075187968</v>
      </c>
      <c r="T77" s="301">
        <v>46.106499907915428</v>
      </c>
      <c r="U77" s="301">
        <v>45.805596126945666</v>
      </c>
      <c r="V77" s="301">
        <v>53.566373889950931</v>
      </c>
      <c r="W77" s="272">
        <f t="shared" si="87"/>
        <v>195.44649999999999</v>
      </c>
      <c r="X77" s="259">
        <v>47.478900000000003</v>
      </c>
      <c r="Y77" s="259">
        <v>39.938746433202802</v>
      </c>
      <c r="Z77" s="259">
        <v>38.488</v>
      </c>
      <c r="AA77" s="262">
        <v>54.599999999999994</v>
      </c>
      <c r="AB77" s="312">
        <f t="shared" si="89"/>
        <v>180.5056464332028</v>
      </c>
      <c r="AC77" s="313">
        <v>40.946400000000004</v>
      </c>
      <c r="AD77" s="313">
        <v>33.933900000000001</v>
      </c>
      <c r="AE77" s="291">
        <v>31.700308259399996</v>
      </c>
      <c r="AF77" s="304">
        <v>35.879612529567538</v>
      </c>
      <c r="AG77" s="312">
        <f t="shared" si="90"/>
        <v>142.46022078896755</v>
      </c>
      <c r="AH77" s="313">
        <v>37.216001200000001</v>
      </c>
      <c r="AI77" s="313">
        <v>33.788907217925249</v>
      </c>
      <c r="AJ77" s="313">
        <v>26.610209999999995</v>
      </c>
      <c r="AK77" s="313">
        <v>27.686010000000003</v>
      </c>
      <c r="AL77" s="312">
        <f t="shared" si="91"/>
        <v>125.30112841792524</v>
      </c>
      <c r="AM77" s="313">
        <v>29.583347085116415</v>
      </c>
      <c r="AN77" s="313">
        <v>26.951130342479274</v>
      </c>
      <c r="AO77" s="262">
        <v>27.011622572404306</v>
      </c>
      <c r="AP77" s="262">
        <v>43.462426600000015</v>
      </c>
      <c r="AQ77" s="261">
        <f t="shared" si="92"/>
        <v>127.00852660000001</v>
      </c>
      <c r="AR77" s="313">
        <v>28.265999999999998</v>
      </c>
      <c r="AS77" s="313">
        <v>26.846000000000004</v>
      </c>
      <c r="AT77" s="262">
        <v>27.098999999999997</v>
      </c>
      <c r="AU77" s="262">
        <v>29.867999999999988</v>
      </c>
      <c r="AV77" s="261">
        <f t="shared" si="88"/>
        <v>112.07899999999998</v>
      </c>
    </row>
    <row r="78" spans="2:48">
      <c r="B78" s="257" t="s">
        <v>377</v>
      </c>
      <c r="C78" s="252" t="s">
        <v>376</v>
      </c>
      <c r="D78" s="311"/>
      <c r="E78" s="311"/>
      <c r="F78" s="311"/>
      <c r="G78" s="311"/>
      <c r="H78" s="300">
        <v>300.10000000000002</v>
      </c>
      <c r="I78" s="301">
        <v>91.558999999999997</v>
      </c>
      <c r="J78" s="301">
        <v>68.97399999999999</v>
      </c>
      <c r="K78" s="301">
        <v>68.382999999999996</v>
      </c>
      <c r="L78" s="301">
        <v>98</v>
      </c>
      <c r="M78" s="300">
        <f>SUM(I78:L78)</f>
        <v>326.916</v>
      </c>
      <c r="N78" s="301">
        <v>95.453000000000003</v>
      </c>
      <c r="O78" s="301">
        <v>74.692999999999984</v>
      </c>
      <c r="P78" s="301">
        <v>66.248999999999995</v>
      </c>
      <c r="Q78" s="301">
        <v>107.7376</v>
      </c>
      <c r="R78" s="300">
        <v>343.73759999999999</v>
      </c>
      <c r="S78" s="301">
        <v>111.08454500000002</v>
      </c>
      <c r="T78" s="301">
        <v>93.262129999999985</v>
      </c>
      <c r="U78" s="301">
        <v>57</v>
      </c>
      <c r="V78" s="301">
        <v>87.653324999999995</v>
      </c>
      <c r="W78" s="258">
        <f t="shared" si="87"/>
        <v>349</v>
      </c>
      <c r="X78" s="259">
        <v>93</v>
      </c>
      <c r="Y78" s="259">
        <v>89.1</v>
      </c>
      <c r="Z78" s="259">
        <v>73.506641999999999</v>
      </c>
      <c r="AA78" s="262">
        <v>94.364964399999991</v>
      </c>
      <c r="AB78" s="263">
        <f t="shared" si="89"/>
        <v>349.97160639999998</v>
      </c>
      <c r="AC78" s="262">
        <v>90</v>
      </c>
      <c r="AD78" s="262">
        <v>81.978654124999991</v>
      </c>
      <c r="AE78" s="291">
        <v>72.492999999999995</v>
      </c>
      <c r="AF78" s="304">
        <v>81.277345875000037</v>
      </c>
      <c r="AG78" s="263">
        <f t="shared" si="90"/>
        <v>325.74900000000002</v>
      </c>
      <c r="AH78" s="313">
        <v>72.121374000000003</v>
      </c>
      <c r="AI78" s="313">
        <v>70.19158618000003</v>
      </c>
      <c r="AJ78" s="313">
        <v>53.174000000000007</v>
      </c>
      <c r="AK78" s="313">
        <v>28.081999999999994</v>
      </c>
      <c r="AL78" s="312">
        <f t="shared" si="91"/>
        <v>223.56896018000003</v>
      </c>
      <c r="AM78" s="313">
        <v>0</v>
      </c>
      <c r="AN78" s="313">
        <v>0</v>
      </c>
      <c r="AO78" s="262">
        <v>0</v>
      </c>
      <c r="AP78" s="262">
        <v>0</v>
      </c>
      <c r="AQ78" s="261">
        <f t="shared" si="92"/>
        <v>0</v>
      </c>
      <c r="AR78" s="313">
        <v>0</v>
      </c>
      <c r="AS78" s="313">
        <v>0</v>
      </c>
      <c r="AT78" s="262">
        <v>0</v>
      </c>
      <c r="AU78" s="262">
        <v>0</v>
      </c>
      <c r="AV78" s="261">
        <f t="shared" si="88"/>
        <v>0</v>
      </c>
    </row>
    <row r="79" spans="2:48">
      <c r="B79" s="257" t="s">
        <v>362</v>
      </c>
      <c r="C79" s="252" t="s">
        <v>376</v>
      </c>
      <c r="D79" s="314"/>
      <c r="E79" s="314"/>
      <c r="F79" s="314"/>
      <c r="G79" s="314"/>
      <c r="H79" s="300">
        <v>366.04199999999997</v>
      </c>
      <c r="I79" s="301">
        <v>97.600999999999999</v>
      </c>
      <c r="J79" s="301">
        <v>94.62700000000001</v>
      </c>
      <c r="K79" s="301">
        <v>91.679500000000004</v>
      </c>
      <c r="L79" s="301">
        <v>94.456500000000005</v>
      </c>
      <c r="M79" s="300">
        <f t="shared" si="86"/>
        <v>378.36400000000003</v>
      </c>
      <c r="N79" s="301">
        <v>98.07</v>
      </c>
      <c r="O79" s="301">
        <v>94.171499999999995</v>
      </c>
      <c r="P79" s="301">
        <v>87.570300000000003</v>
      </c>
      <c r="Q79" s="301">
        <v>98</v>
      </c>
      <c r="R79" s="300">
        <v>377.72</v>
      </c>
      <c r="S79" s="301">
        <v>100.7865</v>
      </c>
      <c r="T79" s="301">
        <v>96.45</v>
      </c>
      <c r="U79" s="301">
        <v>95.585654500000018</v>
      </c>
      <c r="V79" s="301">
        <v>100.1778455</v>
      </c>
      <c r="W79" s="272">
        <f t="shared" si="87"/>
        <v>393</v>
      </c>
      <c r="X79" s="259">
        <v>99.316999999999993</v>
      </c>
      <c r="Y79" s="259">
        <v>96.51700000000001</v>
      </c>
      <c r="Z79" s="259">
        <v>97.170382500000017</v>
      </c>
      <c r="AA79" s="262">
        <v>100.92632500000002</v>
      </c>
      <c r="AB79" s="312">
        <f t="shared" si="89"/>
        <v>393.93070750000004</v>
      </c>
      <c r="AC79" s="313">
        <v>92.747026500000004</v>
      </c>
      <c r="AD79" s="313">
        <v>80.318107499999996</v>
      </c>
      <c r="AE79" s="291">
        <v>71.54000000000002</v>
      </c>
      <c r="AF79" s="304">
        <v>88.971813800000007</v>
      </c>
      <c r="AG79" s="312">
        <f t="shared" si="90"/>
        <v>333.57694780000003</v>
      </c>
      <c r="AH79" s="313">
        <v>89.272978499999994</v>
      </c>
      <c r="AI79" s="313">
        <v>86.274045999999998</v>
      </c>
      <c r="AJ79" s="313">
        <v>94.419475500000004</v>
      </c>
      <c r="AK79" s="313">
        <v>105.63006000000004</v>
      </c>
      <c r="AL79" s="312">
        <f t="shared" si="91"/>
        <v>375.59656000000007</v>
      </c>
      <c r="AM79" s="313">
        <v>106.49450000000002</v>
      </c>
      <c r="AN79" s="313">
        <v>106.70099999999999</v>
      </c>
      <c r="AO79" s="262">
        <v>103.03258350000002</v>
      </c>
      <c r="AP79" s="262">
        <v>113.7719165</v>
      </c>
      <c r="AQ79" s="261">
        <f t="shared" si="92"/>
        <v>430</v>
      </c>
      <c r="AR79" s="313">
        <v>109.58499999999999</v>
      </c>
      <c r="AS79" s="313">
        <v>105.02300000000001</v>
      </c>
      <c r="AT79" s="262">
        <v>96.673999999999992</v>
      </c>
      <c r="AU79" s="262">
        <v>116.00600000000001</v>
      </c>
      <c r="AV79" s="261">
        <f t="shared" si="88"/>
        <v>427.28800000000001</v>
      </c>
    </row>
    <row r="80" spans="2:48">
      <c r="B80" s="257" t="s">
        <v>363</v>
      </c>
      <c r="C80" s="252" t="s">
        <v>376</v>
      </c>
      <c r="D80" s="314"/>
      <c r="E80" s="314"/>
      <c r="F80" s="314"/>
      <c r="G80" s="314"/>
      <c r="H80" s="300">
        <v>302.44900000000001</v>
      </c>
      <c r="I80" s="301">
        <v>77.705500000000001</v>
      </c>
      <c r="J80" s="301">
        <v>77.480500000000006</v>
      </c>
      <c r="K80" s="301">
        <v>74.045000000000002</v>
      </c>
      <c r="L80" s="301">
        <v>78.3</v>
      </c>
      <c r="M80" s="300">
        <f t="shared" si="86"/>
        <v>307.53100000000001</v>
      </c>
      <c r="N80" s="301">
        <v>75.319500000000005</v>
      </c>
      <c r="O80" s="301">
        <v>73.380499999999984</v>
      </c>
      <c r="P80" s="301">
        <v>76.415999999999997</v>
      </c>
      <c r="Q80" s="301">
        <v>76</v>
      </c>
      <c r="R80" s="300">
        <v>301.11799999999999</v>
      </c>
      <c r="S80" s="301">
        <v>53.742743765281695</v>
      </c>
      <c r="T80" s="301">
        <v>55.119622499999998</v>
      </c>
      <c r="U80" s="301">
        <v>69</v>
      </c>
      <c r="V80" s="301">
        <v>71.137633734718321</v>
      </c>
      <c r="W80" s="272">
        <f t="shared" si="87"/>
        <v>249.00000000000003</v>
      </c>
      <c r="X80" s="259">
        <v>83.215999999999994</v>
      </c>
      <c r="Y80" s="259">
        <v>87.592679000000018</v>
      </c>
      <c r="Z80" s="259">
        <v>87.293442999999996</v>
      </c>
      <c r="AA80" s="262">
        <v>90.205877999999984</v>
      </c>
      <c r="AB80" s="312">
        <f t="shared" si="89"/>
        <v>348.30799999999999</v>
      </c>
      <c r="AC80" s="313">
        <v>89.689362000000003</v>
      </c>
      <c r="AD80" s="313">
        <v>89.021313500000005</v>
      </c>
      <c r="AE80" s="291">
        <v>89.890037499999963</v>
      </c>
      <c r="AF80" s="304">
        <v>92.375957500000027</v>
      </c>
      <c r="AG80" s="312">
        <f t="shared" si="90"/>
        <v>360.97667050000001</v>
      </c>
      <c r="AH80" s="313">
        <v>92.971812499999999</v>
      </c>
      <c r="AI80" s="313">
        <v>98.121868556344509</v>
      </c>
      <c r="AJ80" s="313">
        <v>107.12700000000001</v>
      </c>
      <c r="AK80" s="313">
        <v>113.83481894365548</v>
      </c>
      <c r="AL80" s="312">
        <f t="shared" si="91"/>
        <v>412.05549999999999</v>
      </c>
      <c r="AM80" s="313">
        <v>108.5095</v>
      </c>
      <c r="AN80" s="313">
        <v>104.8235</v>
      </c>
      <c r="AO80" s="262">
        <v>107.35065740516202</v>
      </c>
      <c r="AP80" s="262">
        <v>109.31634259483801</v>
      </c>
      <c r="AQ80" s="261">
        <f t="shared" si="92"/>
        <v>430</v>
      </c>
      <c r="AR80" s="313">
        <v>103.527</v>
      </c>
      <c r="AS80" s="313">
        <v>99.418999999999997</v>
      </c>
      <c r="AT80" s="262">
        <v>93.736000000000033</v>
      </c>
      <c r="AU80" s="262">
        <v>104.96600000000002</v>
      </c>
      <c r="AV80" s="261">
        <f t="shared" si="88"/>
        <v>401.64800000000002</v>
      </c>
    </row>
    <row r="81" spans="2:48">
      <c r="B81" s="257" t="s">
        <v>364</v>
      </c>
      <c r="C81" s="252" t="s">
        <v>376</v>
      </c>
      <c r="D81" s="314"/>
      <c r="E81" s="314"/>
      <c r="F81" s="314"/>
      <c r="G81" s="314"/>
      <c r="H81" s="300">
        <v>165.14400000000001</v>
      </c>
      <c r="I81" s="301">
        <v>39.837000000000003</v>
      </c>
      <c r="J81" s="301">
        <v>41.506</v>
      </c>
      <c r="K81" s="301">
        <v>48.326999999999998</v>
      </c>
      <c r="L81" s="301">
        <v>57.098999999999997</v>
      </c>
      <c r="M81" s="300">
        <f t="shared" si="86"/>
        <v>186.76900000000001</v>
      </c>
      <c r="N81" s="301">
        <v>48.676000000000002</v>
      </c>
      <c r="O81" s="301">
        <v>46.256</v>
      </c>
      <c r="P81" s="301">
        <v>36.908999999999999</v>
      </c>
      <c r="Q81" s="301">
        <v>43.1</v>
      </c>
      <c r="R81" s="300">
        <v>175.13200000000001</v>
      </c>
      <c r="S81" s="301">
        <v>29.717400999999995</v>
      </c>
      <c r="T81" s="301">
        <v>42.791655999999989</v>
      </c>
      <c r="U81" s="301">
        <v>49.395660999999997</v>
      </c>
      <c r="V81" s="301">
        <v>39.095282000000019</v>
      </c>
      <c r="W81" s="272">
        <f t="shared" si="87"/>
        <v>161</v>
      </c>
      <c r="X81" s="259">
        <v>35.093000000000004</v>
      </c>
      <c r="Y81" s="259">
        <v>35</v>
      </c>
      <c r="Z81" s="259">
        <v>35.483999999999995</v>
      </c>
      <c r="AA81" s="262">
        <v>37.633048999999971</v>
      </c>
      <c r="AB81" s="312">
        <f t="shared" si="89"/>
        <v>143.21004899999997</v>
      </c>
      <c r="AC81" s="313">
        <v>38</v>
      </c>
      <c r="AD81" s="313">
        <v>38.215999999999994</v>
      </c>
      <c r="AE81" s="291">
        <v>35.706868000000028</v>
      </c>
      <c r="AF81" s="304">
        <v>28.376982000000027</v>
      </c>
      <c r="AG81" s="312">
        <f t="shared" si="90"/>
        <v>140.29985000000005</v>
      </c>
      <c r="AH81" s="313">
        <v>27.702881999999999</v>
      </c>
      <c r="AI81" s="313">
        <v>38.524699999999996</v>
      </c>
      <c r="AJ81" s="313">
        <v>47.49799999999999</v>
      </c>
      <c r="AK81" s="313">
        <v>53.171418000000017</v>
      </c>
      <c r="AL81" s="312">
        <f t="shared" si="91"/>
        <v>166.89699999999999</v>
      </c>
      <c r="AM81" s="313">
        <v>51.534155999999996</v>
      </c>
      <c r="AN81" s="313">
        <v>50.131000000000014</v>
      </c>
      <c r="AO81" s="262">
        <v>47.741555999999989</v>
      </c>
      <c r="AP81" s="262">
        <v>48.091436000000002</v>
      </c>
      <c r="AQ81" s="261">
        <f t="shared" si="92"/>
        <v>197.49814800000001</v>
      </c>
      <c r="AR81" s="313">
        <v>38.271000000000001</v>
      </c>
      <c r="AS81" s="313">
        <v>36.912999999999997</v>
      </c>
      <c r="AT81" s="262">
        <v>25.887</v>
      </c>
      <c r="AU81" s="262">
        <v>25.522999999999996</v>
      </c>
      <c r="AV81" s="261">
        <f t="shared" si="88"/>
        <v>126.59399999999999</v>
      </c>
    </row>
    <row r="82" spans="2:48">
      <c r="B82" s="257" t="s">
        <v>365</v>
      </c>
      <c r="C82" s="252" t="s">
        <v>378</v>
      </c>
      <c r="D82" s="314"/>
      <c r="E82" s="314"/>
      <c r="F82" s="314"/>
      <c r="G82" s="314"/>
      <c r="H82" s="264">
        <f>SUM(D82:G82)</f>
        <v>0</v>
      </c>
      <c r="I82" s="301"/>
      <c r="J82" s="301"/>
      <c r="K82" s="301"/>
      <c r="L82" s="301"/>
      <c r="M82" s="264">
        <f>SUM(I82:L82)</f>
        <v>0</v>
      </c>
      <c r="N82" s="301"/>
      <c r="O82" s="301"/>
      <c r="P82" s="301"/>
      <c r="Q82" s="301"/>
      <c r="R82" s="264">
        <f>SUM(N82:Q82)</f>
        <v>0</v>
      </c>
      <c r="S82" s="301"/>
      <c r="T82" s="301"/>
      <c r="U82" s="301"/>
      <c r="V82" s="301"/>
      <c r="W82" s="264">
        <f>SUM(S82:V82)</f>
        <v>0</v>
      </c>
      <c r="X82" s="264">
        <v>0</v>
      </c>
      <c r="Y82" s="264">
        <v>0</v>
      </c>
      <c r="Z82" s="264">
        <v>0</v>
      </c>
      <c r="AA82" s="264">
        <v>0</v>
      </c>
      <c r="AB82" s="264">
        <f>SUM(X82:AA82)</f>
        <v>0</v>
      </c>
      <c r="AC82" s="313"/>
      <c r="AD82" s="313"/>
      <c r="AE82" s="291"/>
      <c r="AF82" s="304">
        <v>1.923516</v>
      </c>
      <c r="AG82" s="312">
        <f t="shared" si="90"/>
        <v>1.923516</v>
      </c>
      <c r="AH82" s="313">
        <v>4.709441</v>
      </c>
      <c r="AI82" s="313">
        <v>5.385333000000001</v>
      </c>
      <c r="AJ82" s="313">
        <v>9.7762780000000014</v>
      </c>
      <c r="AK82" s="313">
        <v>4.5979999999999972</v>
      </c>
      <c r="AL82" s="312">
        <f t="shared" si="91"/>
        <v>24.469051999999998</v>
      </c>
      <c r="AM82" s="313">
        <v>4.7329999999999997</v>
      </c>
      <c r="AN82" s="313">
        <v>5.0360000000000005</v>
      </c>
      <c r="AO82" s="262">
        <v>5.8858989999999993</v>
      </c>
      <c r="AP82" s="262">
        <v>5.4681009999999981</v>
      </c>
      <c r="AQ82" s="261">
        <f t="shared" si="92"/>
        <v>21.122999999999998</v>
      </c>
      <c r="AR82" s="313">
        <v>4.2830000000000004</v>
      </c>
      <c r="AS82" s="313">
        <v>3.2329999999999997</v>
      </c>
      <c r="AT82" s="262">
        <v>0</v>
      </c>
      <c r="AU82" s="262">
        <v>1.6379999999999999</v>
      </c>
      <c r="AV82" s="261">
        <f t="shared" si="88"/>
        <v>9.1539999999999999</v>
      </c>
    </row>
    <row r="83" spans="2:48">
      <c r="B83" s="257" t="s">
        <v>429</v>
      </c>
      <c r="C83" s="252" t="s">
        <v>378</v>
      </c>
      <c r="D83" s="314"/>
      <c r="E83" s="314"/>
      <c r="F83" s="314"/>
      <c r="G83" s="314"/>
      <c r="H83" s="264">
        <f t="shared" ref="H83:H84" si="93">SUM(D83:G83)</f>
        <v>0</v>
      </c>
      <c r="I83" s="301"/>
      <c r="J83" s="301"/>
      <c r="K83" s="301"/>
      <c r="L83" s="301"/>
      <c r="M83" s="264">
        <f t="shared" ref="M83:M84" si="94">SUM(I83:L83)</f>
        <v>0</v>
      </c>
      <c r="N83" s="301"/>
      <c r="O83" s="301"/>
      <c r="P83" s="301"/>
      <c r="Q83" s="301"/>
      <c r="R83" s="264">
        <f t="shared" ref="R83:R84" si="95">SUM(N83:Q83)</f>
        <v>0</v>
      </c>
      <c r="S83" s="301"/>
      <c r="T83" s="301"/>
      <c r="U83" s="301"/>
      <c r="V83" s="301"/>
      <c r="W83" s="264">
        <f t="shared" ref="W83:W84" si="96">SUM(S83:V83)</f>
        <v>0</v>
      </c>
      <c r="X83" s="264">
        <v>0</v>
      </c>
      <c r="Y83" s="264">
        <v>0</v>
      </c>
      <c r="Z83" s="264">
        <v>0</v>
      </c>
      <c r="AA83" s="264">
        <v>0</v>
      </c>
      <c r="AB83" s="264">
        <f t="shared" ref="AB83:AB84" si="97">SUM(X83:AA83)</f>
        <v>0</v>
      </c>
      <c r="AC83" s="264">
        <f t="shared" ref="AC83:AC84" si="98">SUM(Y83:AB83)</f>
        <v>0</v>
      </c>
      <c r="AD83" s="264">
        <f t="shared" ref="AD83:AD84" si="99">SUM(Z83:AC83)</f>
        <v>0</v>
      </c>
      <c r="AE83" s="264">
        <f t="shared" ref="AE83:AE84" si="100">SUM(AA83:AD83)</f>
        <v>0</v>
      </c>
      <c r="AF83" s="264">
        <f t="shared" ref="AF83:AF84" si="101">SUM(AB83:AE83)</f>
        <v>0</v>
      </c>
      <c r="AG83" s="264">
        <f t="shared" si="90"/>
        <v>0</v>
      </c>
      <c r="AH83" s="264">
        <f t="shared" ref="AH83:AH84" si="102">SUM(AD83:AG83)</f>
        <v>0</v>
      </c>
      <c r="AI83" s="264">
        <f t="shared" ref="AI83:AI84" si="103">SUM(AE83:AH83)</f>
        <v>0</v>
      </c>
      <c r="AJ83" s="264">
        <f t="shared" ref="AJ83:AJ84" si="104">SUM(AF83:AI83)</f>
        <v>0</v>
      </c>
      <c r="AK83" s="264">
        <f t="shared" ref="AK83:AK84" si="105">SUM(AG83:AJ83)</f>
        <v>0</v>
      </c>
      <c r="AL83" s="264">
        <f t="shared" si="91"/>
        <v>0</v>
      </c>
      <c r="AM83" s="264">
        <f t="shared" ref="AM83:AM84" si="106">SUM(AI83:AL83)</f>
        <v>0</v>
      </c>
      <c r="AN83" s="264">
        <f t="shared" ref="AN83:AN84" si="107">SUM(AJ83:AM83)</f>
        <v>0</v>
      </c>
      <c r="AO83" s="264">
        <f t="shared" ref="AO83:AO84" si="108">SUM(AK83:AN83)</f>
        <v>0</v>
      </c>
      <c r="AP83" s="264">
        <f t="shared" ref="AP83:AP84" si="109">SUM(AL83:AO83)</f>
        <v>0</v>
      </c>
      <c r="AQ83" s="264">
        <f t="shared" si="92"/>
        <v>0</v>
      </c>
      <c r="AR83" s="264">
        <f t="shared" ref="AR83:AR84" si="110">SUM(AN83:AQ83)</f>
        <v>0</v>
      </c>
      <c r="AS83" s="264">
        <f t="shared" ref="AS83:AS84" si="111">SUM(AO83:AR83)</f>
        <v>0</v>
      </c>
      <c r="AT83" s="264">
        <f t="shared" ref="AT83:AT84" si="112">SUM(AP83:AS83)</f>
        <v>0</v>
      </c>
      <c r="AU83" s="262">
        <v>2.7</v>
      </c>
      <c r="AV83" s="261">
        <f t="shared" si="88"/>
        <v>2.7</v>
      </c>
    </row>
    <row r="84" spans="2:48">
      <c r="B84" s="257" t="s">
        <v>430</v>
      </c>
      <c r="C84" s="252" t="s">
        <v>378</v>
      </c>
      <c r="D84" s="314"/>
      <c r="E84" s="314"/>
      <c r="F84" s="314"/>
      <c r="G84" s="314"/>
      <c r="H84" s="264">
        <f t="shared" si="93"/>
        <v>0</v>
      </c>
      <c r="I84" s="301"/>
      <c r="J84" s="301"/>
      <c r="K84" s="301"/>
      <c r="L84" s="301"/>
      <c r="M84" s="264">
        <f t="shared" si="94"/>
        <v>0</v>
      </c>
      <c r="N84" s="301"/>
      <c r="O84" s="301"/>
      <c r="P84" s="301"/>
      <c r="Q84" s="301"/>
      <c r="R84" s="264">
        <f t="shared" si="95"/>
        <v>0</v>
      </c>
      <c r="S84" s="301"/>
      <c r="T84" s="301"/>
      <c r="U84" s="301"/>
      <c r="V84" s="301"/>
      <c r="W84" s="264">
        <f t="shared" si="96"/>
        <v>0</v>
      </c>
      <c r="X84" s="264">
        <v>0</v>
      </c>
      <c r="Y84" s="264">
        <v>0</v>
      </c>
      <c r="Z84" s="264">
        <v>0</v>
      </c>
      <c r="AA84" s="264">
        <v>0</v>
      </c>
      <c r="AB84" s="264">
        <f t="shared" si="97"/>
        <v>0</v>
      </c>
      <c r="AC84" s="264">
        <f t="shared" si="98"/>
        <v>0</v>
      </c>
      <c r="AD84" s="264">
        <f t="shared" si="99"/>
        <v>0</v>
      </c>
      <c r="AE84" s="264">
        <f t="shared" si="100"/>
        <v>0</v>
      </c>
      <c r="AF84" s="264">
        <f t="shared" si="101"/>
        <v>0</v>
      </c>
      <c r="AG84" s="264">
        <f t="shared" si="90"/>
        <v>0</v>
      </c>
      <c r="AH84" s="264">
        <f t="shared" si="102"/>
        <v>0</v>
      </c>
      <c r="AI84" s="264">
        <f t="shared" si="103"/>
        <v>0</v>
      </c>
      <c r="AJ84" s="264">
        <f t="shared" si="104"/>
        <v>0</v>
      </c>
      <c r="AK84" s="264">
        <f t="shared" si="105"/>
        <v>0</v>
      </c>
      <c r="AL84" s="264">
        <f t="shared" si="91"/>
        <v>0</v>
      </c>
      <c r="AM84" s="264">
        <f t="shared" si="106"/>
        <v>0</v>
      </c>
      <c r="AN84" s="264">
        <f t="shared" si="107"/>
        <v>0</v>
      </c>
      <c r="AO84" s="264">
        <f t="shared" si="108"/>
        <v>0</v>
      </c>
      <c r="AP84" s="264">
        <f t="shared" si="109"/>
        <v>0</v>
      </c>
      <c r="AQ84" s="264">
        <f t="shared" si="92"/>
        <v>0</v>
      </c>
      <c r="AR84" s="264">
        <f t="shared" si="110"/>
        <v>0</v>
      </c>
      <c r="AS84" s="264">
        <f t="shared" si="111"/>
        <v>0</v>
      </c>
      <c r="AT84" s="264">
        <f t="shared" si="112"/>
        <v>0</v>
      </c>
      <c r="AU84" s="262">
        <v>1.631</v>
      </c>
      <c r="AV84" s="261">
        <f t="shared" si="88"/>
        <v>1.631</v>
      </c>
    </row>
    <row r="85" spans="2:48">
      <c r="B85" s="255"/>
      <c r="C85" s="256"/>
      <c r="D85" s="314"/>
      <c r="E85" s="314"/>
      <c r="F85" s="314"/>
      <c r="G85" s="314"/>
      <c r="H85" s="300"/>
      <c r="I85" s="301"/>
      <c r="J85" s="301"/>
      <c r="K85" s="301"/>
      <c r="L85" s="301"/>
      <c r="M85" s="300"/>
      <c r="N85" s="301"/>
      <c r="O85" s="301"/>
      <c r="P85" s="301"/>
      <c r="Q85" s="301"/>
      <c r="R85" s="300"/>
      <c r="S85" s="315"/>
      <c r="T85" s="315"/>
      <c r="U85" s="315"/>
      <c r="V85" s="301"/>
      <c r="W85" s="300"/>
      <c r="X85" s="300"/>
      <c r="Y85" s="300"/>
      <c r="Z85" s="300"/>
      <c r="AA85" s="300"/>
      <c r="AB85" s="300"/>
      <c r="AC85" s="313"/>
      <c r="AD85" s="313"/>
      <c r="AE85" s="262"/>
      <c r="AF85" s="262"/>
      <c r="AG85" s="300"/>
      <c r="AJ85" s="304"/>
      <c r="AK85" s="304"/>
      <c r="AL85" s="300"/>
      <c r="AM85" s="304"/>
      <c r="AN85" s="304"/>
      <c r="AQ85" s="262"/>
      <c r="AR85" s="304"/>
      <c r="AT85" s="262"/>
      <c r="AU85" s="262"/>
      <c r="AV85" s="262"/>
    </row>
    <row r="86" spans="2:48">
      <c r="B86" s="267" t="s">
        <v>366</v>
      </c>
      <c r="C86" s="316" t="s">
        <v>376</v>
      </c>
      <c r="D86" s="317">
        <f>SUM(D73:D81)</f>
        <v>0</v>
      </c>
      <c r="E86" s="317">
        <f>SUM(E73:E81)</f>
        <v>0</v>
      </c>
      <c r="F86" s="317">
        <f>SUM(F73:F81)</f>
        <v>0</v>
      </c>
      <c r="G86" s="317">
        <f>SUM(G73:G81)</f>
        <v>0</v>
      </c>
      <c r="H86" s="317">
        <f t="shared" ref="H86:AT86" si="113">SUM(H73:H82)</f>
        <v>2775.733185</v>
      </c>
      <c r="I86" s="317">
        <f t="shared" si="113"/>
        <v>642.56078000000002</v>
      </c>
      <c r="J86" s="317">
        <f t="shared" si="113"/>
        <v>630.33798999999999</v>
      </c>
      <c r="K86" s="317">
        <f t="shared" si="113"/>
        <v>619.42243499999995</v>
      </c>
      <c r="L86" s="317">
        <f t="shared" si="113"/>
        <v>672.03648522747187</v>
      </c>
      <c r="M86" s="317">
        <f t="shared" si="113"/>
        <v>2564.3576902274726</v>
      </c>
      <c r="N86" s="317">
        <f t="shared" si="113"/>
        <v>653.56883500000015</v>
      </c>
      <c r="O86" s="317">
        <f t="shared" si="113"/>
        <v>625.5058949999999</v>
      </c>
      <c r="P86" s="317">
        <f t="shared" si="113"/>
        <v>593.58496000000002</v>
      </c>
      <c r="Q86" s="317">
        <f t="shared" si="113"/>
        <v>662.34990000000005</v>
      </c>
      <c r="R86" s="317">
        <f t="shared" si="113"/>
        <v>2530.0761864661654</v>
      </c>
      <c r="S86" s="317">
        <f t="shared" si="113"/>
        <v>623.73213326528173</v>
      </c>
      <c r="T86" s="317">
        <f t="shared" si="113"/>
        <v>609.82940929553797</v>
      </c>
      <c r="U86" s="317">
        <f t="shared" si="113"/>
        <v>605.01306858738712</v>
      </c>
      <c r="V86" s="317">
        <f t="shared" si="113"/>
        <v>644.64488885179333</v>
      </c>
      <c r="W86" s="317">
        <f t="shared" si="113"/>
        <v>2483.2195000000002</v>
      </c>
      <c r="X86" s="317">
        <f t="shared" si="113"/>
        <v>664.39906899999994</v>
      </c>
      <c r="Y86" s="317">
        <f t="shared" si="113"/>
        <v>599.31667668820285</v>
      </c>
      <c r="Z86" s="317">
        <f t="shared" si="113"/>
        <v>665.24018615000011</v>
      </c>
      <c r="AA86" s="317">
        <f t="shared" si="113"/>
        <v>707.34757139999988</v>
      </c>
      <c r="AB86" s="317">
        <f t="shared" si="113"/>
        <v>2636.3035032382027</v>
      </c>
      <c r="AC86" s="318">
        <f t="shared" si="113"/>
        <v>662.86420999999996</v>
      </c>
      <c r="AD86" s="318">
        <f t="shared" si="113"/>
        <v>637.16251283104543</v>
      </c>
      <c r="AE86" s="318">
        <f t="shared" si="113"/>
        <v>558.38299480385444</v>
      </c>
      <c r="AF86" s="318">
        <f t="shared" si="113"/>
        <v>604.32738046406746</v>
      </c>
      <c r="AG86" s="317">
        <f t="shared" si="113"/>
        <v>2462.7370980989672</v>
      </c>
      <c r="AH86" s="318">
        <f t="shared" si="113"/>
        <v>599.16359590000002</v>
      </c>
      <c r="AI86" s="318">
        <f t="shared" si="113"/>
        <v>596.96534839843844</v>
      </c>
      <c r="AJ86" s="318">
        <f t="shared" si="113"/>
        <v>611.33621563321253</v>
      </c>
      <c r="AK86" s="318">
        <f t="shared" si="113"/>
        <v>603.90041894365561</v>
      </c>
      <c r="AL86" s="317">
        <f t="shared" si="113"/>
        <v>2411.3655788753063</v>
      </c>
      <c r="AM86" s="318">
        <f t="shared" si="113"/>
        <v>549.09328458511641</v>
      </c>
      <c r="AN86" s="318">
        <f t="shared" si="113"/>
        <v>539.31674479233914</v>
      </c>
      <c r="AO86" s="318">
        <f t="shared" si="113"/>
        <v>530.0083428077063</v>
      </c>
      <c r="AP86" s="318">
        <f t="shared" si="113"/>
        <v>571.8825424148381</v>
      </c>
      <c r="AQ86" s="317">
        <f t="shared" si="113"/>
        <v>2190.3009145999999</v>
      </c>
      <c r="AR86" s="318">
        <f t="shared" si="113"/>
        <v>530.62599999999998</v>
      </c>
      <c r="AS86" s="318">
        <f t="shared" si="113"/>
        <v>516.79599999999994</v>
      </c>
      <c r="AT86" s="318">
        <f t="shared" si="113"/>
        <v>470.61500000000007</v>
      </c>
      <c r="AU86" s="318">
        <f>SUM(AU73:AU84)</f>
        <v>537.39900000000011</v>
      </c>
      <c r="AV86" s="317">
        <f>SUM(AV73:AV84)</f>
        <v>2055.4359999999997</v>
      </c>
    </row>
    <row r="87" spans="2:48">
      <c r="B87" s="255"/>
      <c r="C87" s="308"/>
      <c r="D87" s="303"/>
      <c r="E87" s="303"/>
      <c r="F87" s="303"/>
      <c r="G87" s="303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15"/>
      <c r="T87" s="315"/>
      <c r="U87" s="315"/>
      <c r="V87" s="300"/>
      <c r="W87" s="300"/>
      <c r="X87" s="300"/>
      <c r="Y87" s="300"/>
      <c r="Z87" s="300"/>
      <c r="AA87" s="260"/>
      <c r="AB87" s="260"/>
      <c r="AC87" s="260"/>
      <c r="AD87" s="262"/>
      <c r="AE87" s="262"/>
      <c r="AF87" s="262"/>
      <c r="AG87" s="260"/>
      <c r="AJ87" s="304"/>
      <c r="AK87" s="262"/>
      <c r="AL87" s="260"/>
      <c r="AQ87" s="262"/>
      <c r="AT87" s="262"/>
      <c r="AU87" s="262"/>
      <c r="AV87" s="262"/>
    </row>
    <row r="88" spans="2:48">
      <c r="B88" s="255" t="s">
        <v>367</v>
      </c>
      <c r="C88" s="308"/>
      <c r="D88" s="303"/>
      <c r="E88" s="303"/>
      <c r="F88" s="303"/>
      <c r="G88" s="303"/>
      <c r="H88" s="300"/>
      <c r="I88" s="301"/>
      <c r="J88" s="301"/>
      <c r="K88" s="301"/>
      <c r="L88" s="301"/>
      <c r="M88" s="300"/>
      <c r="N88" s="301"/>
      <c r="O88" s="301"/>
      <c r="P88" s="301"/>
      <c r="Q88" s="301"/>
      <c r="R88" s="300"/>
      <c r="S88" s="315"/>
      <c r="T88" s="315"/>
      <c r="U88" s="315"/>
      <c r="V88" s="301"/>
      <c r="W88" s="300"/>
      <c r="X88" s="300"/>
      <c r="Y88" s="300"/>
      <c r="Z88" s="300"/>
      <c r="AA88" s="300"/>
      <c r="AB88" s="300"/>
      <c r="AC88" s="300"/>
      <c r="AD88" s="262"/>
      <c r="AE88" s="262"/>
      <c r="AF88" s="262"/>
      <c r="AG88" s="300"/>
      <c r="AJ88" s="304"/>
      <c r="AK88" s="262"/>
      <c r="AL88" s="300"/>
      <c r="AQ88" s="262"/>
      <c r="AT88" s="262"/>
      <c r="AU88" s="262"/>
      <c r="AV88" s="262"/>
    </row>
    <row r="89" spans="2:48">
      <c r="B89" s="251" t="s">
        <v>368</v>
      </c>
      <c r="C89" s="319" t="s">
        <v>376</v>
      </c>
      <c r="D89" s="320"/>
      <c r="E89" s="320"/>
      <c r="F89" s="320"/>
      <c r="G89" s="320"/>
      <c r="H89" s="300">
        <v>2978</v>
      </c>
      <c r="I89" s="301">
        <v>802.67079999999999</v>
      </c>
      <c r="J89" s="301">
        <v>769.1078</v>
      </c>
      <c r="K89" s="301">
        <v>621.1798</v>
      </c>
      <c r="L89" s="301">
        <v>823.16480000000001</v>
      </c>
      <c r="M89" s="300">
        <f>SUM(I89:L89)</f>
        <v>3016.1232</v>
      </c>
      <c r="N89" s="301">
        <v>799.12360000000001</v>
      </c>
      <c r="O89" s="301">
        <v>827.61939999999993</v>
      </c>
      <c r="P89" s="301">
        <v>750.6884</v>
      </c>
      <c r="Q89" s="301">
        <v>794.50480000000005</v>
      </c>
      <c r="R89" s="300">
        <f>SUM(N89:Q89)</f>
        <v>3171.9362000000001</v>
      </c>
      <c r="S89" s="301">
        <v>814.76800000000003</v>
      </c>
      <c r="T89" s="301">
        <v>800.03099999999995</v>
      </c>
      <c r="U89" s="301">
        <v>734.31859999999995</v>
      </c>
      <c r="V89" s="321">
        <v>775.88240000000008</v>
      </c>
      <c r="W89" s="272">
        <f>SUM(S89:V89)</f>
        <v>3125</v>
      </c>
      <c r="X89" s="259">
        <v>828.97699999999998</v>
      </c>
      <c r="Y89" s="259">
        <v>806.79699999999991</v>
      </c>
      <c r="Z89" s="259">
        <v>769</v>
      </c>
      <c r="AA89" s="262">
        <v>852.98320000000012</v>
      </c>
      <c r="AB89" s="312">
        <f>SUM(X89:AA89)</f>
        <v>3257.7572</v>
      </c>
      <c r="AC89" s="313">
        <v>840.99199999999996</v>
      </c>
      <c r="AD89" s="313">
        <v>730.15053442336898</v>
      </c>
      <c r="AE89" s="291">
        <v>666.97214637663092</v>
      </c>
      <c r="AF89" s="304">
        <v>711.51466428000003</v>
      </c>
      <c r="AG89" s="312">
        <f>SUM(AC89:AF89)</f>
        <v>2949.6293450799999</v>
      </c>
      <c r="AH89" s="313">
        <v>741.16864220000002</v>
      </c>
      <c r="AI89" s="313">
        <v>763.80465780000009</v>
      </c>
      <c r="AJ89" s="313">
        <v>511.02669999999989</v>
      </c>
      <c r="AK89" s="313">
        <v>937.48801999999955</v>
      </c>
      <c r="AL89" s="312">
        <f>SUM(AH89:AK89)</f>
        <v>2953.4880199999998</v>
      </c>
      <c r="AM89" s="313">
        <v>810</v>
      </c>
      <c r="AN89" s="313">
        <v>788.66329248000011</v>
      </c>
      <c r="AO89" s="262">
        <v>795.41492586000004</v>
      </c>
      <c r="AP89" s="262">
        <v>835.20574715999965</v>
      </c>
      <c r="AQ89" s="261">
        <f t="shared" ref="AQ89:AQ91" si="114">SUM(AM89:AP89)</f>
        <v>3229.2839654999998</v>
      </c>
      <c r="AR89" s="313">
        <v>811.2</v>
      </c>
      <c r="AS89" s="313">
        <v>844.75</v>
      </c>
      <c r="AT89" s="262">
        <v>743.05</v>
      </c>
      <c r="AU89" s="262">
        <v>802.80599999999981</v>
      </c>
      <c r="AV89" s="261">
        <f>SUM(AR89:AU89)</f>
        <v>3201.8059999999996</v>
      </c>
    </row>
    <row r="90" spans="2:48">
      <c r="B90" s="251" t="s">
        <v>369</v>
      </c>
      <c r="C90" s="319" t="s">
        <v>376</v>
      </c>
      <c r="D90" s="320"/>
      <c r="E90" s="320"/>
      <c r="F90" s="320"/>
      <c r="G90" s="320"/>
      <c r="H90" s="300">
        <v>0</v>
      </c>
      <c r="I90" s="301">
        <v>0</v>
      </c>
      <c r="J90" s="301">
        <v>0</v>
      </c>
      <c r="K90" s="301">
        <v>0</v>
      </c>
      <c r="L90" s="301">
        <v>48.70297434138655</v>
      </c>
      <c r="M90" s="300">
        <f>SUM(I90:L90)</f>
        <v>48.70297434138655</v>
      </c>
      <c r="N90" s="301">
        <v>77.058842199579829</v>
      </c>
      <c r="O90" s="301">
        <v>92.598887243697476</v>
      </c>
      <c r="P90" s="301">
        <v>107.76592352521011</v>
      </c>
      <c r="Q90" s="301">
        <v>119.86089407457983</v>
      </c>
      <c r="R90" s="300">
        <f>SUM(N90:Q90)</f>
        <v>397.28454704306728</v>
      </c>
      <c r="S90" s="301">
        <v>138.071</v>
      </c>
      <c r="T90" s="301">
        <v>159</v>
      </c>
      <c r="U90" s="301">
        <v>160.96</v>
      </c>
      <c r="V90" s="321">
        <v>178.96899999999997</v>
      </c>
      <c r="W90" s="272">
        <f>SUM(S90:V90)</f>
        <v>637</v>
      </c>
      <c r="X90" s="259">
        <v>181.87700000000001</v>
      </c>
      <c r="Y90" s="259">
        <v>96.453000000000031</v>
      </c>
      <c r="Z90" s="259">
        <v>224.28232136659665</v>
      </c>
      <c r="AA90" s="262">
        <v>197.10067863340339</v>
      </c>
      <c r="AB90" s="312">
        <f>SUM(X90:AA90)</f>
        <v>699.71300000000008</v>
      </c>
      <c r="AC90" s="313">
        <v>218.69499999999999</v>
      </c>
      <c r="AD90" s="313">
        <v>187.59100000000001</v>
      </c>
      <c r="AE90" s="291">
        <v>169.63754273109254</v>
      </c>
      <c r="AF90" s="304">
        <v>181.72414073319328</v>
      </c>
      <c r="AG90" s="312">
        <f>SUM(AC90:AF90)</f>
        <v>757.64768346428582</v>
      </c>
      <c r="AH90" s="313">
        <v>184.81085860714288</v>
      </c>
      <c r="AI90" s="313">
        <v>189.51814139285713</v>
      </c>
      <c r="AJ90" s="313">
        <v>209.11199999999999</v>
      </c>
      <c r="AK90" s="313">
        <v>234.30794798529402</v>
      </c>
      <c r="AL90" s="312">
        <f>SUM(AH90:AK90)</f>
        <v>817.74894798529408</v>
      </c>
      <c r="AM90" s="313">
        <v>235.73400000000001</v>
      </c>
      <c r="AN90" s="313">
        <v>136.63399999999999</v>
      </c>
      <c r="AO90" s="262">
        <v>78.632000000000005</v>
      </c>
      <c r="AP90" s="262">
        <v>426.28970599684874</v>
      </c>
      <c r="AQ90" s="261">
        <f t="shared" si="114"/>
        <v>877.28970599684874</v>
      </c>
      <c r="AR90" s="313">
        <v>502.72033449656101</v>
      </c>
      <c r="AS90" s="313">
        <v>473.74366550343905</v>
      </c>
      <c r="AT90" s="262">
        <v>475.60899999999998</v>
      </c>
      <c r="AU90" s="262">
        <v>510.91433802941174</v>
      </c>
      <c r="AV90" s="261">
        <f>SUM(AR90:AU90)</f>
        <v>1962.9873380294118</v>
      </c>
    </row>
    <row r="91" spans="2:48">
      <c r="B91" s="251" t="s">
        <v>370</v>
      </c>
      <c r="C91" s="322" t="s">
        <v>376</v>
      </c>
      <c r="D91" s="320"/>
      <c r="E91" s="320"/>
      <c r="F91" s="320"/>
      <c r="G91" s="320"/>
      <c r="H91" s="300">
        <v>1823.4</v>
      </c>
      <c r="I91" s="301">
        <v>489.60640000000001</v>
      </c>
      <c r="J91" s="301">
        <v>340.22529999999989</v>
      </c>
      <c r="K91" s="301">
        <v>447.86920000000003</v>
      </c>
      <c r="L91" s="301">
        <v>488.17628430000002</v>
      </c>
      <c r="M91" s="300">
        <f>SUM(I91:L91)</f>
        <v>1765.8771843</v>
      </c>
      <c r="N91" s="301">
        <v>499.85720000000003</v>
      </c>
      <c r="O91" s="301">
        <v>456.42539999999991</v>
      </c>
      <c r="P91" s="301">
        <v>450.54290000000003</v>
      </c>
      <c r="Q91" s="301">
        <v>485.57505680000003</v>
      </c>
      <c r="R91" s="300">
        <f>SUM(N91:Q91)</f>
        <v>1892.4005568</v>
      </c>
      <c r="S91" s="301">
        <v>499.1848</v>
      </c>
      <c r="T91" s="301">
        <v>478.4890216</v>
      </c>
      <c r="U91" s="301">
        <v>444</v>
      </c>
      <c r="V91" s="321">
        <v>469.62617839999996</v>
      </c>
      <c r="W91" s="272">
        <f>SUM(S91:V91)</f>
        <v>1891.2999999999997</v>
      </c>
      <c r="X91" s="259">
        <v>497.42270000000002</v>
      </c>
      <c r="Y91" s="259">
        <v>484.84800000000001</v>
      </c>
      <c r="Z91" s="259">
        <v>408.75724730000002</v>
      </c>
      <c r="AA91" s="262">
        <v>470.43472599999996</v>
      </c>
      <c r="AB91" s="312">
        <f>SUM(X91:AA91)</f>
        <v>1861.4626733</v>
      </c>
      <c r="AC91" s="313">
        <v>537.52323894000006</v>
      </c>
      <c r="AD91" s="313">
        <v>506.45281334099991</v>
      </c>
      <c r="AE91" s="291">
        <v>456.79830108100009</v>
      </c>
      <c r="AF91" s="304">
        <v>520.58977200799995</v>
      </c>
      <c r="AG91" s="312">
        <f>SUM(AC91:AF91)</f>
        <v>2021.36412537</v>
      </c>
      <c r="AH91" s="313">
        <v>533.037336299</v>
      </c>
      <c r="AI91" s="313">
        <v>470.41921428000001</v>
      </c>
      <c r="AJ91" s="313">
        <v>400.7764041449999</v>
      </c>
      <c r="AK91" s="313">
        <v>493.74185472700026</v>
      </c>
      <c r="AL91" s="312">
        <f>SUM(AH91:AK91)</f>
        <v>1897.9748094510001</v>
      </c>
      <c r="AM91" s="313">
        <v>550.24280884999996</v>
      </c>
      <c r="AN91" s="313">
        <v>500.27546810499996</v>
      </c>
      <c r="AO91" s="262">
        <v>427.98469023200005</v>
      </c>
      <c r="AP91" s="262">
        <v>465.70967406</v>
      </c>
      <c r="AQ91" s="261">
        <f t="shared" si="114"/>
        <v>1944.212641247</v>
      </c>
      <c r="AR91" s="313">
        <v>565</v>
      </c>
      <c r="AS91" s="313">
        <v>544</v>
      </c>
      <c r="AT91" s="262">
        <v>529.40685157100029</v>
      </c>
      <c r="AU91" s="262">
        <v>600.19314842899962</v>
      </c>
      <c r="AV91" s="261">
        <f t="shared" ref="AV91" si="115">SUM(AR91:AU91)</f>
        <v>2238.6</v>
      </c>
    </row>
    <row r="92" spans="2:48">
      <c r="B92" s="255"/>
      <c r="C92" s="319"/>
      <c r="D92" s="320"/>
      <c r="E92" s="320"/>
      <c r="F92" s="320"/>
      <c r="G92" s="320"/>
      <c r="H92" s="300"/>
      <c r="I92" s="301"/>
      <c r="J92" s="301"/>
      <c r="K92" s="301"/>
      <c r="L92" s="301"/>
      <c r="M92" s="300"/>
      <c r="N92" s="301"/>
      <c r="O92" s="301"/>
      <c r="P92" s="301"/>
      <c r="Q92" s="301"/>
      <c r="R92" s="300"/>
      <c r="S92" s="315"/>
      <c r="T92" s="315"/>
      <c r="U92" s="315"/>
      <c r="V92" s="301"/>
      <c r="W92" s="300"/>
      <c r="X92" s="300"/>
      <c r="Y92" s="300"/>
      <c r="Z92" s="300"/>
      <c r="AA92" s="260"/>
      <c r="AB92" s="260"/>
      <c r="AC92" s="262"/>
      <c r="AD92" s="262"/>
      <c r="AE92" s="262"/>
      <c r="AF92" s="262"/>
      <c r="AG92" s="260"/>
      <c r="AK92" s="262"/>
      <c r="AL92" s="260"/>
      <c r="AM92" s="262"/>
      <c r="AN92" s="262"/>
      <c r="AR92" s="262"/>
      <c r="AT92" s="262"/>
      <c r="AV92" s="261"/>
    </row>
    <row r="93" spans="2:48">
      <c r="B93" s="267" t="s">
        <v>371</v>
      </c>
      <c r="C93" s="316" t="s">
        <v>376</v>
      </c>
      <c r="D93" s="317">
        <f t="shared" ref="D93:AQ93" si="116">SUM(D89:D91)</f>
        <v>0</v>
      </c>
      <c r="E93" s="317">
        <f t="shared" si="116"/>
        <v>0</v>
      </c>
      <c r="F93" s="317">
        <f t="shared" si="116"/>
        <v>0</v>
      </c>
      <c r="G93" s="317">
        <f t="shared" si="116"/>
        <v>0</v>
      </c>
      <c r="H93" s="317">
        <f t="shared" si="116"/>
        <v>4801.3999999999996</v>
      </c>
      <c r="I93" s="317">
        <f t="shared" si="116"/>
        <v>1292.2772</v>
      </c>
      <c r="J93" s="317">
        <f t="shared" si="116"/>
        <v>1109.3330999999998</v>
      </c>
      <c r="K93" s="317">
        <f t="shared" si="116"/>
        <v>1069.049</v>
      </c>
      <c r="L93" s="317">
        <f t="shared" si="116"/>
        <v>1360.0440586413865</v>
      </c>
      <c r="M93" s="317">
        <f t="shared" si="116"/>
        <v>4830.7033586413863</v>
      </c>
      <c r="N93" s="317">
        <f t="shared" si="116"/>
        <v>1376.0396421995797</v>
      </c>
      <c r="O93" s="317">
        <f t="shared" si="116"/>
        <v>1376.6436872436973</v>
      </c>
      <c r="P93" s="317">
        <f t="shared" si="116"/>
        <v>1308.9972235252103</v>
      </c>
      <c r="Q93" s="317">
        <f t="shared" si="116"/>
        <v>1399.9407508745799</v>
      </c>
      <c r="R93" s="317">
        <f t="shared" si="116"/>
        <v>5461.6213038430678</v>
      </c>
      <c r="S93" s="317">
        <f t="shared" si="116"/>
        <v>1452.0237999999999</v>
      </c>
      <c r="T93" s="317">
        <f t="shared" si="116"/>
        <v>1437.5200215999998</v>
      </c>
      <c r="U93" s="317">
        <f t="shared" si="116"/>
        <v>1339.2786000000001</v>
      </c>
      <c r="V93" s="317">
        <f t="shared" si="116"/>
        <v>1424.4775783999999</v>
      </c>
      <c r="W93" s="317">
        <f t="shared" si="116"/>
        <v>5653.2999999999993</v>
      </c>
      <c r="X93" s="318">
        <f t="shared" si="116"/>
        <v>1508.2767000000001</v>
      </c>
      <c r="Y93" s="318">
        <f t="shared" si="116"/>
        <v>1388.098</v>
      </c>
      <c r="Z93" s="318">
        <f t="shared" si="116"/>
        <v>1402.0395686665966</v>
      </c>
      <c r="AA93" s="318">
        <f t="shared" si="116"/>
        <v>1520.5186046334034</v>
      </c>
      <c r="AB93" s="317">
        <f t="shared" si="116"/>
        <v>5818.9328733000002</v>
      </c>
      <c r="AC93" s="318">
        <f t="shared" si="116"/>
        <v>1597.21023894</v>
      </c>
      <c r="AD93" s="318">
        <f t="shared" si="116"/>
        <v>1424.194347764369</v>
      </c>
      <c r="AE93" s="318">
        <f t="shared" si="116"/>
        <v>1293.4079901887235</v>
      </c>
      <c r="AF93" s="318">
        <f t="shared" si="116"/>
        <v>1413.8285770211933</v>
      </c>
      <c r="AG93" s="317">
        <f t="shared" si="116"/>
        <v>5728.6411539142855</v>
      </c>
      <c r="AH93" s="318">
        <f t="shared" si="116"/>
        <v>1459.0168371061429</v>
      </c>
      <c r="AI93" s="318">
        <f t="shared" si="116"/>
        <v>1423.7420134728573</v>
      </c>
      <c r="AJ93" s="318">
        <f t="shared" si="116"/>
        <v>1120.9151041449998</v>
      </c>
      <c r="AK93" s="318">
        <f t="shared" si="116"/>
        <v>1665.5378227122937</v>
      </c>
      <c r="AL93" s="317">
        <f t="shared" si="116"/>
        <v>5669.2117774362941</v>
      </c>
      <c r="AM93" s="318">
        <f t="shared" si="116"/>
        <v>1595.97680885</v>
      </c>
      <c r="AN93" s="318">
        <f t="shared" si="116"/>
        <v>1425.5727605850002</v>
      </c>
      <c r="AO93" s="318">
        <f t="shared" si="116"/>
        <v>1302.0316160920001</v>
      </c>
      <c r="AP93" s="318">
        <f t="shared" si="116"/>
        <v>1727.2051272168483</v>
      </c>
      <c r="AQ93" s="317">
        <f t="shared" si="116"/>
        <v>6050.7863127438486</v>
      </c>
      <c r="AR93" s="318">
        <f>SUM(AR89:AR91)</f>
        <v>1878.9203344965611</v>
      </c>
      <c r="AS93" s="318">
        <f>SUM(AS89:AS91)</f>
        <v>1862.4936655034389</v>
      </c>
      <c r="AT93" s="318">
        <f>SUM(AT89:AT91)</f>
        <v>1748.0658515710002</v>
      </c>
      <c r="AU93" s="318">
        <f>SUM(AU89:AU91)</f>
        <v>1913.9134864584112</v>
      </c>
      <c r="AV93" s="317">
        <f>SUM(AV89:AV91)</f>
        <v>7403.3933380294111</v>
      </c>
    </row>
    <row r="94" spans="2:48">
      <c r="B94" s="255"/>
      <c r="C94" s="308"/>
      <c r="D94" s="303"/>
      <c r="E94" s="303"/>
      <c r="F94" s="303"/>
      <c r="G94" s="303"/>
      <c r="H94" s="300"/>
      <c r="I94" s="301"/>
      <c r="J94" s="301"/>
      <c r="K94" s="301"/>
      <c r="L94" s="301"/>
      <c r="M94" s="300"/>
      <c r="N94" s="301"/>
      <c r="O94" s="301"/>
      <c r="P94" s="301"/>
      <c r="Q94" s="301"/>
      <c r="R94" s="300"/>
      <c r="S94" s="315"/>
      <c r="T94" s="315"/>
      <c r="U94" s="315"/>
      <c r="V94" s="301"/>
      <c r="W94" s="300"/>
      <c r="X94" s="301"/>
      <c r="Y94" s="301"/>
      <c r="Z94" s="301"/>
      <c r="AA94" s="301"/>
      <c r="AB94" s="300"/>
      <c r="AC94" s="301"/>
      <c r="AD94" s="301"/>
      <c r="AE94" s="301"/>
      <c r="AF94" s="301"/>
      <c r="AG94" s="300"/>
      <c r="AL94" s="300"/>
      <c r="AT94" s="262"/>
      <c r="AU94" s="262"/>
      <c r="AV94" s="262"/>
    </row>
    <row r="95" spans="2:48" ht="13.5" thickBot="1">
      <c r="B95" s="281" t="s">
        <v>372</v>
      </c>
      <c r="C95" s="323" t="s">
        <v>376</v>
      </c>
      <c r="D95" s="324">
        <f t="shared" ref="D95:Q95" si="117">SUM(D86,D93)</f>
        <v>0</v>
      </c>
      <c r="E95" s="324">
        <f t="shared" si="117"/>
        <v>0</v>
      </c>
      <c r="F95" s="324">
        <f t="shared" si="117"/>
        <v>0</v>
      </c>
      <c r="G95" s="324">
        <f t="shared" si="117"/>
        <v>0</v>
      </c>
      <c r="H95" s="324">
        <f t="shared" si="117"/>
        <v>7577.1331849999997</v>
      </c>
      <c r="I95" s="324">
        <f t="shared" si="117"/>
        <v>1934.83798</v>
      </c>
      <c r="J95" s="324">
        <f t="shared" si="117"/>
        <v>1739.6710899999998</v>
      </c>
      <c r="K95" s="324">
        <f t="shared" si="117"/>
        <v>1688.4714349999999</v>
      </c>
      <c r="L95" s="324">
        <f t="shared" si="117"/>
        <v>2032.0805438688585</v>
      </c>
      <c r="M95" s="324">
        <f t="shared" si="117"/>
        <v>7395.061048868859</v>
      </c>
      <c r="N95" s="324">
        <f t="shared" si="117"/>
        <v>2029.6084771995797</v>
      </c>
      <c r="O95" s="324">
        <f t="shared" si="117"/>
        <v>2002.1495822436973</v>
      </c>
      <c r="P95" s="324">
        <f t="shared" si="117"/>
        <v>1902.5821835252104</v>
      </c>
      <c r="Q95" s="324">
        <f t="shared" si="117"/>
        <v>2062.29065087458</v>
      </c>
      <c r="R95" s="324">
        <v>7991</v>
      </c>
      <c r="S95" s="324">
        <f t="shared" ref="S95:AQ95" si="118">SUM(S86,S93)</f>
        <v>2075.7559332652818</v>
      </c>
      <c r="T95" s="324">
        <f t="shared" si="118"/>
        <v>2047.3494308955378</v>
      </c>
      <c r="U95" s="324">
        <f t="shared" si="118"/>
        <v>1944.2916685873872</v>
      </c>
      <c r="V95" s="324">
        <f t="shared" si="118"/>
        <v>2069.1224672517933</v>
      </c>
      <c r="W95" s="324">
        <f t="shared" si="118"/>
        <v>8136.5194999999994</v>
      </c>
      <c r="X95" s="325">
        <f t="shared" si="118"/>
        <v>2172.6757689999999</v>
      </c>
      <c r="Y95" s="325">
        <f t="shared" si="118"/>
        <v>1987.4146766882027</v>
      </c>
      <c r="Z95" s="325">
        <f t="shared" si="118"/>
        <v>2067.2797548165968</v>
      </c>
      <c r="AA95" s="325">
        <f t="shared" si="118"/>
        <v>2227.8661760334035</v>
      </c>
      <c r="AB95" s="324">
        <f t="shared" si="118"/>
        <v>8455.2363765382033</v>
      </c>
      <c r="AC95" s="325">
        <f t="shared" si="118"/>
        <v>2260.0744489399999</v>
      </c>
      <c r="AD95" s="325">
        <f t="shared" si="118"/>
        <v>2061.3568605954142</v>
      </c>
      <c r="AE95" s="325">
        <f t="shared" si="118"/>
        <v>1851.7909849925779</v>
      </c>
      <c r="AF95" s="325">
        <f t="shared" si="118"/>
        <v>2018.1559574852608</v>
      </c>
      <c r="AG95" s="324">
        <f t="shared" si="118"/>
        <v>8191.3782520132527</v>
      </c>
      <c r="AH95" s="325">
        <f t="shared" si="118"/>
        <v>2058.1804330061432</v>
      </c>
      <c r="AI95" s="325">
        <f t="shared" si="118"/>
        <v>2020.7073618712957</v>
      </c>
      <c r="AJ95" s="325">
        <f t="shared" si="118"/>
        <v>1732.2513197782123</v>
      </c>
      <c r="AK95" s="325">
        <f t="shared" si="118"/>
        <v>2269.4382416559492</v>
      </c>
      <c r="AL95" s="324">
        <f t="shared" si="118"/>
        <v>8080.5773563115999</v>
      </c>
      <c r="AM95" s="325">
        <f t="shared" si="118"/>
        <v>2145.0700934351162</v>
      </c>
      <c r="AN95" s="325">
        <f t="shared" si="118"/>
        <v>1964.8895053773394</v>
      </c>
      <c r="AO95" s="325">
        <f t="shared" si="118"/>
        <v>1832.0399588997066</v>
      </c>
      <c r="AP95" s="325">
        <f t="shared" si="118"/>
        <v>2299.0876696316864</v>
      </c>
      <c r="AQ95" s="324">
        <f t="shared" si="118"/>
        <v>8241.087227343849</v>
      </c>
      <c r="AR95" s="325">
        <f>SUM(AR86,AR93)</f>
        <v>2409.546334496561</v>
      </c>
      <c r="AS95" s="325">
        <f>SUM(AS86,AS93)</f>
        <v>2379.2896655034388</v>
      </c>
      <c r="AT95" s="325">
        <f>SUM(AT86,AT93)</f>
        <v>2218.6808515710004</v>
      </c>
      <c r="AU95" s="325">
        <f>SUM(AU86,AU93)</f>
        <v>2451.3124864584115</v>
      </c>
      <c r="AV95" s="324">
        <f>SUM(AV86,AV93)</f>
        <v>9458.8293380294108</v>
      </c>
    </row>
    <row r="96" spans="2:48">
      <c r="D96" s="326"/>
      <c r="E96" s="326"/>
      <c r="F96" s="326"/>
      <c r="G96" s="326"/>
      <c r="H96" s="305"/>
      <c r="I96" s="47"/>
      <c r="J96" s="47"/>
      <c r="K96" s="47"/>
      <c r="L96" s="47"/>
      <c r="M96" s="305"/>
      <c r="N96" s="47"/>
      <c r="O96" s="47"/>
      <c r="P96" s="47"/>
      <c r="Q96" s="47"/>
      <c r="R96" s="305"/>
      <c r="S96" s="47"/>
      <c r="T96" s="47"/>
      <c r="U96" s="47"/>
      <c r="V96" s="47"/>
      <c r="W96" s="305"/>
      <c r="X96" s="305"/>
      <c r="Y96" s="305"/>
      <c r="Z96" s="305"/>
      <c r="AA96" s="260"/>
      <c r="AB96" s="260"/>
      <c r="AC96" s="260"/>
      <c r="AD96" s="260"/>
      <c r="AE96" s="260"/>
      <c r="AF96" s="260"/>
      <c r="AG96" s="260"/>
    </row>
    <row r="97" spans="2:33">
      <c r="AA97" s="260"/>
      <c r="AB97" s="260"/>
      <c r="AC97" s="260"/>
      <c r="AD97" s="260"/>
      <c r="AE97" s="260"/>
      <c r="AF97" s="260"/>
      <c r="AG97" s="260"/>
    </row>
    <row r="98" spans="2:33">
      <c r="AA98" s="260"/>
      <c r="AB98" s="260"/>
      <c r="AC98" s="260"/>
      <c r="AD98" s="260"/>
      <c r="AE98" s="260"/>
      <c r="AF98" s="260"/>
      <c r="AG98" s="260"/>
    </row>
    <row r="99" spans="2:33">
      <c r="AA99" s="260"/>
      <c r="AB99" s="260"/>
      <c r="AC99" s="260"/>
      <c r="AD99" s="260"/>
      <c r="AE99" s="260"/>
      <c r="AF99" s="260"/>
      <c r="AG99" s="260"/>
    </row>
    <row r="100" spans="2:33" ht="15.75" customHeight="1">
      <c r="B100" s="327" t="s">
        <v>379</v>
      </c>
      <c r="C100" s="327"/>
      <c r="D100" s="327"/>
      <c r="E100" s="327"/>
      <c r="F100" s="327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  <c r="AA100" s="327"/>
      <c r="AB100" s="327"/>
      <c r="AC100" s="327"/>
      <c r="AG100" s="327"/>
    </row>
    <row r="101" spans="2:33" ht="25.5">
      <c r="B101" s="328" t="s">
        <v>380</v>
      </c>
      <c r="C101" s="329">
        <v>2019</v>
      </c>
      <c r="D101" s="330"/>
      <c r="E101" s="330"/>
      <c r="F101" s="330"/>
      <c r="G101" s="330"/>
      <c r="H101" s="329">
        <v>2020</v>
      </c>
      <c r="I101" s="330"/>
      <c r="J101" s="330"/>
      <c r="K101" s="330"/>
      <c r="L101" s="330"/>
      <c r="M101" s="329">
        <v>2021</v>
      </c>
      <c r="N101" s="329">
        <v>2022</v>
      </c>
      <c r="O101" s="330"/>
      <c r="P101" s="330"/>
      <c r="Q101" s="330"/>
      <c r="R101" s="329">
        <v>2022</v>
      </c>
      <c r="S101" s="329">
        <v>2022</v>
      </c>
      <c r="T101" s="329">
        <v>2022</v>
      </c>
      <c r="U101" s="329">
        <v>2022</v>
      </c>
      <c r="V101" s="329">
        <v>2022</v>
      </c>
      <c r="W101" s="329">
        <v>2023</v>
      </c>
      <c r="X101" s="176"/>
      <c r="Y101" s="176"/>
      <c r="Z101" s="176"/>
      <c r="AA101" s="331"/>
      <c r="AB101" s="332"/>
      <c r="AC101" s="332"/>
      <c r="AG101" s="332"/>
    </row>
    <row r="102" spans="2:33" ht="25.5">
      <c r="B102" s="333" t="s">
        <v>381</v>
      </c>
      <c r="C102" s="334">
        <v>5220</v>
      </c>
      <c r="D102" s="145"/>
      <c r="E102" s="145"/>
      <c r="F102" s="145"/>
      <c r="G102" s="145"/>
      <c r="H102" s="334">
        <v>4894</v>
      </c>
      <c r="M102" s="334">
        <v>4983</v>
      </c>
      <c r="R102" s="334">
        <v>5478</v>
      </c>
      <c r="W102" s="334">
        <v>5680.3933333333352</v>
      </c>
      <c r="AA102" s="306"/>
      <c r="AB102" s="306"/>
      <c r="AC102" s="306"/>
      <c r="AG102" s="306"/>
    </row>
    <row r="103" spans="2:33">
      <c r="B103" s="147" t="s">
        <v>382</v>
      </c>
      <c r="C103" s="302">
        <v>676</v>
      </c>
      <c r="D103" s="145"/>
      <c r="E103" s="145"/>
      <c r="F103" s="145"/>
      <c r="G103" s="145"/>
      <c r="H103" s="302">
        <v>635</v>
      </c>
      <c r="M103" s="302">
        <v>645</v>
      </c>
      <c r="R103" s="147">
        <v>707</v>
      </c>
      <c r="W103" s="419">
        <v>733.37728150705925</v>
      </c>
      <c r="AA103" s="306"/>
      <c r="AB103" s="306"/>
      <c r="AC103" s="306"/>
      <c r="AG103" s="306"/>
    </row>
    <row r="104" spans="2:33">
      <c r="AA104" s="306"/>
      <c r="AB104" s="306"/>
      <c r="AC104" s="306"/>
      <c r="AG104" s="306"/>
    </row>
    <row r="105" spans="2:33">
      <c r="AA105" s="306"/>
      <c r="AB105" s="306"/>
      <c r="AC105" s="306"/>
      <c r="AG105" s="306"/>
    </row>
    <row r="106" spans="2:33">
      <c r="AA106" s="306"/>
      <c r="AB106" s="306"/>
      <c r="AC106" s="306"/>
      <c r="AG106" s="306"/>
    </row>
    <row r="107" spans="2:33">
      <c r="AA107" s="306"/>
      <c r="AB107" s="306"/>
      <c r="AC107" s="306"/>
      <c r="AG107" s="306"/>
    </row>
    <row r="108" spans="2:33">
      <c r="AA108" s="306"/>
      <c r="AB108" s="306"/>
      <c r="AC108" s="306"/>
      <c r="AG108" s="306"/>
    </row>
    <row r="109" spans="2:33">
      <c r="AA109" s="306"/>
      <c r="AB109" s="306"/>
      <c r="AC109" s="306"/>
      <c r="AG109" s="306"/>
    </row>
    <row r="110" spans="2:33">
      <c r="AA110" s="306"/>
      <c r="AB110" s="306"/>
      <c r="AC110" s="306"/>
      <c r="AG110" s="306"/>
    </row>
    <row r="111" spans="2:33">
      <c r="AA111" s="306"/>
      <c r="AB111" s="306"/>
      <c r="AC111" s="306"/>
      <c r="AG111" s="306"/>
    </row>
    <row r="112" spans="2:33">
      <c r="AA112" s="306"/>
      <c r="AB112" s="306"/>
      <c r="AC112" s="306"/>
      <c r="AG112" s="306"/>
    </row>
    <row r="113" spans="27:33">
      <c r="AA113" s="306"/>
      <c r="AB113" s="306"/>
      <c r="AC113" s="306"/>
      <c r="AG113" s="306"/>
    </row>
    <row r="114" spans="27:33">
      <c r="AA114" s="306"/>
      <c r="AB114" s="306"/>
      <c r="AC114" s="306"/>
      <c r="AG114" s="306"/>
    </row>
    <row r="115" spans="27:33">
      <c r="AA115" s="306"/>
      <c r="AB115" s="306"/>
      <c r="AC115" s="306"/>
      <c r="AG115" s="306"/>
    </row>
    <row r="116" spans="27:33">
      <c r="AA116" s="306"/>
      <c r="AB116" s="306"/>
      <c r="AC116" s="306"/>
      <c r="AG116" s="306"/>
    </row>
    <row r="117" spans="27:33">
      <c r="AA117" s="306"/>
      <c r="AB117" s="306"/>
      <c r="AC117" s="306"/>
      <c r="AG117" s="306"/>
    </row>
    <row r="118" spans="27:33">
      <c r="AA118" s="306"/>
      <c r="AB118" s="306"/>
      <c r="AC118" s="306"/>
      <c r="AG118" s="306"/>
    </row>
    <row r="119" spans="27:33">
      <c r="AA119" s="306"/>
      <c r="AB119" s="306"/>
      <c r="AC119" s="306"/>
      <c r="AG119" s="306"/>
    </row>
    <row r="120" spans="27:33">
      <c r="AA120" s="306"/>
      <c r="AB120" s="306"/>
      <c r="AC120" s="306"/>
      <c r="AG120" s="306"/>
    </row>
  </sheetData>
  <pageMargins left="0.25" right="0.25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8057-DEFB-4C5E-9BC4-1FAF00A203E4}">
  <sheetPr>
    <pageSetUpPr fitToPage="1"/>
  </sheetPr>
  <dimension ref="B1:AX53"/>
  <sheetViews>
    <sheetView showGridLines="0" zoomScaleNormal="100" workbookViewId="0"/>
  </sheetViews>
  <sheetFormatPr defaultColWidth="8.7109375" defaultRowHeight="12.75" outlineLevelRow="1" outlineLevelCol="1"/>
  <cols>
    <col min="1" max="1" width="4.42578125" style="145" customWidth="1"/>
    <col min="2" max="2" width="58.42578125" style="145" customWidth="1"/>
    <col min="3" max="3" width="16.28515625" style="162" customWidth="1"/>
    <col min="4" max="6" width="10.7109375" style="157" hidden="1" customWidth="1" outlineLevel="1"/>
    <col min="7" max="7" width="6.5703125" style="157" hidden="1" customWidth="1" outlineLevel="1"/>
    <col min="8" max="8" width="10.7109375" style="147" customWidth="1" collapsed="1"/>
    <col min="9" max="12" width="10.7109375" style="145" hidden="1" customWidth="1" outlineLevel="1"/>
    <col min="13" max="13" width="10.7109375" style="147" customWidth="1" collapsed="1"/>
    <col min="14" max="17" width="10.7109375" style="145" hidden="1" customWidth="1" outlineLevel="1"/>
    <col min="18" max="18" width="10.7109375" style="147" customWidth="1" collapsed="1"/>
    <col min="19" max="22" width="10.7109375" style="145" hidden="1" customWidth="1" outlineLevel="1"/>
    <col min="23" max="23" width="10.7109375" style="147" customWidth="1" collapsed="1"/>
    <col min="24" max="27" width="11.28515625" style="145" hidden="1" customWidth="1" outlineLevel="1"/>
    <col min="28" max="28" width="10.7109375" style="147" customWidth="1" collapsed="1"/>
    <col min="29" max="29" width="10.7109375" style="147" hidden="1" customWidth="1" outlineLevel="1"/>
    <col min="30" max="30" width="9.5703125" style="145" hidden="1" customWidth="1" outlineLevel="1"/>
    <col min="31" max="32" width="8.7109375" style="145" hidden="1" customWidth="1" outlineLevel="1"/>
    <col min="33" max="33" width="10.7109375" style="147" customWidth="1" collapsed="1"/>
    <col min="34" max="34" width="8.7109375" style="145" hidden="1" customWidth="1" outlineLevel="1"/>
    <col min="35" max="36" width="10.5703125" style="145" hidden="1" customWidth="1" outlineLevel="1"/>
    <col min="37" max="37" width="11.85546875" style="145" hidden="1" customWidth="1" outlineLevel="1"/>
    <col min="38" max="38" width="10.85546875" style="145" bestFit="1" customWidth="1" collapsed="1"/>
    <col min="39" max="39" width="11.85546875" style="145" hidden="1" customWidth="1" outlineLevel="1"/>
    <col min="40" max="40" width="9.85546875" style="145" hidden="1" customWidth="1" outlineLevel="1"/>
    <col min="41" max="41" width="8.7109375" style="145" hidden="1" customWidth="1" outlineLevel="1"/>
    <col min="42" max="42" width="9.85546875" style="145" hidden="1" customWidth="1" outlineLevel="1"/>
    <col min="43" max="43" width="9.85546875" style="145" bestFit="1" customWidth="1" collapsed="1"/>
    <col min="44" max="44" width="11.85546875" style="145" bestFit="1" customWidth="1" outlineLevel="1"/>
    <col min="45" max="45" width="9.85546875" style="145" bestFit="1" customWidth="1" outlineLevel="1"/>
    <col min="46" max="46" width="8.7109375" style="145" outlineLevel="1"/>
    <col min="47" max="47" width="9.85546875" style="145" customWidth="1" outlineLevel="1"/>
    <col min="48" max="16384" width="8.7109375" style="145"/>
  </cols>
  <sheetData>
    <row r="1" spans="2:48">
      <c r="B1" s="14"/>
      <c r="C1" s="244"/>
      <c r="D1" s="160" t="s">
        <v>145</v>
      </c>
      <c r="E1" s="160" t="s">
        <v>146</v>
      </c>
      <c r="F1" s="160" t="s">
        <v>147</v>
      </c>
      <c r="G1" s="160" t="s">
        <v>148</v>
      </c>
      <c r="H1" s="52">
        <v>2015</v>
      </c>
      <c r="I1" s="160" t="s">
        <v>149</v>
      </c>
      <c r="J1" s="160" t="s">
        <v>150</v>
      </c>
      <c r="K1" s="160" t="s">
        <v>151</v>
      </c>
      <c r="L1" s="160" t="s">
        <v>152</v>
      </c>
      <c r="M1" s="52">
        <v>2016</v>
      </c>
      <c r="N1" s="160" t="s">
        <v>153</v>
      </c>
      <c r="O1" s="160" t="s">
        <v>154</v>
      </c>
      <c r="P1" s="160" t="s">
        <v>155</v>
      </c>
      <c r="Q1" s="160" t="s">
        <v>156</v>
      </c>
      <c r="R1" s="52">
        <v>2017</v>
      </c>
      <c r="S1" s="160" t="s">
        <v>157</v>
      </c>
      <c r="T1" s="160" t="s">
        <v>164</v>
      </c>
      <c r="U1" s="160" t="s">
        <v>165</v>
      </c>
      <c r="V1" s="160" t="s">
        <v>168</v>
      </c>
      <c r="W1" s="52">
        <v>2018</v>
      </c>
      <c r="X1" s="160" t="s">
        <v>169</v>
      </c>
      <c r="Y1" s="160" t="s">
        <v>177</v>
      </c>
      <c r="Z1" s="160" t="s">
        <v>189</v>
      </c>
      <c r="AA1" s="160" t="s">
        <v>383</v>
      </c>
      <c r="AB1" s="52">
        <v>2019</v>
      </c>
      <c r="AC1" s="160" t="s">
        <v>262</v>
      </c>
      <c r="AD1" s="160" t="s">
        <v>287</v>
      </c>
      <c r="AE1" s="160" t="s">
        <v>293</v>
      </c>
      <c r="AF1" s="112" t="s">
        <v>301</v>
      </c>
      <c r="AG1" s="120">
        <v>2020</v>
      </c>
      <c r="AH1" s="160" t="s">
        <v>312</v>
      </c>
      <c r="AI1" s="160" t="s">
        <v>315</v>
      </c>
      <c r="AJ1" s="160" t="s">
        <v>321</v>
      </c>
      <c r="AK1" s="160" t="s">
        <v>324</v>
      </c>
      <c r="AL1" s="120">
        <v>2021</v>
      </c>
      <c r="AM1" s="160" t="s">
        <v>327</v>
      </c>
      <c r="AN1" s="160" t="s">
        <v>331</v>
      </c>
      <c r="AO1" s="160" t="s">
        <v>335</v>
      </c>
      <c r="AP1" s="160" t="s">
        <v>351</v>
      </c>
      <c r="AQ1" s="120">
        <v>2022</v>
      </c>
      <c r="AR1" s="160" t="s">
        <v>352</v>
      </c>
      <c r="AS1" s="160" t="s">
        <v>415</v>
      </c>
      <c r="AT1" s="160" t="s">
        <v>423</v>
      </c>
      <c r="AU1" s="160" t="s">
        <v>433</v>
      </c>
      <c r="AV1" s="52">
        <v>2023</v>
      </c>
    </row>
    <row r="2" spans="2:48">
      <c r="B2" s="145" t="s">
        <v>38</v>
      </c>
      <c r="C2" s="161" t="s">
        <v>178</v>
      </c>
      <c r="D2" s="158">
        <v>53.93634920634922</v>
      </c>
      <c r="E2" s="171">
        <v>61.875</v>
      </c>
      <c r="F2" s="171">
        <v>50.434999999999995</v>
      </c>
      <c r="G2" s="171">
        <v>43.764296875000021</v>
      </c>
      <c r="H2" s="245">
        <v>52.37003937007875</v>
      </c>
      <c r="I2" s="171">
        <v>33.939193548387088</v>
      </c>
      <c r="J2" s="171">
        <v>45.5886507936508</v>
      </c>
      <c r="K2" s="171">
        <v>45.858923076923098</v>
      </c>
      <c r="L2" s="171">
        <v>49.326984126984122</v>
      </c>
      <c r="M2" s="245">
        <v>43.734169960474318</v>
      </c>
      <c r="N2" s="171">
        <v>53.692187500000017</v>
      </c>
      <c r="O2" s="171">
        <v>49.641393442622963</v>
      </c>
      <c r="P2" s="171">
        <v>52.077187499999994</v>
      </c>
      <c r="Q2" s="171">
        <v>61.256825396825377</v>
      </c>
      <c r="R2" s="245">
        <v>54.192638888888901</v>
      </c>
      <c r="S2" s="171">
        <v>66.819841269841262</v>
      </c>
      <c r="T2" s="171">
        <v>74.393306451612901</v>
      </c>
      <c r="U2" s="171">
        <v>75.162343750000005</v>
      </c>
      <c r="V2" s="171">
        <v>68.87</v>
      </c>
      <c r="W2" s="245">
        <v>71.31</v>
      </c>
      <c r="X2" s="171">
        <v>63.13</v>
      </c>
      <c r="Y2" s="76">
        <v>68.861229508196715</v>
      </c>
      <c r="Z2" s="246">
        <v>62</v>
      </c>
      <c r="AA2" s="335">
        <v>63.084531249999984</v>
      </c>
      <c r="AB2" s="245">
        <v>64.209999999999994</v>
      </c>
      <c r="AC2" s="145">
        <v>50.7</v>
      </c>
      <c r="AD2" s="158">
        <v>29.556229508196722</v>
      </c>
      <c r="AE2" s="158">
        <v>42.944923076923082</v>
      </c>
      <c r="AF2" s="158">
        <v>44.162812500000008</v>
      </c>
      <c r="AG2" s="55">
        <v>41.838346456692925</v>
      </c>
      <c r="AH2" s="158">
        <v>61.122301587301592</v>
      </c>
      <c r="AI2" s="158">
        <v>68.967459016393434</v>
      </c>
      <c r="AJ2" s="158">
        <v>67.915687830687858</v>
      </c>
      <c r="AK2" s="145">
        <v>70.91</v>
      </c>
      <c r="AL2" s="55">
        <v>70.91</v>
      </c>
      <c r="AM2" s="158">
        <v>102.23</v>
      </c>
      <c r="AN2" s="145">
        <v>113.93</v>
      </c>
      <c r="AO2" s="150">
        <v>105.51</v>
      </c>
      <c r="AP2" s="145">
        <v>88.87</v>
      </c>
      <c r="AQ2" s="158">
        <v>101.31667999999998</v>
      </c>
      <c r="AR2" s="158">
        <v>81.170468750000026</v>
      </c>
      <c r="AS2" s="158">
        <v>79.66</v>
      </c>
      <c r="AT2" s="158">
        <v>86.75</v>
      </c>
      <c r="AU2" s="158">
        <v>84.337301587301582</v>
      </c>
      <c r="AV2" s="55">
        <v>82.642290836653416</v>
      </c>
    </row>
    <row r="3" spans="2:48">
      <c r="B3" s="148" t="s">
        <v>166</v>
      </c>
      <c r="C3" s="161" t="s">
        <v>179</v>
      </c>
      <c r="D3" s="158">
        <v>184.57788888888882</v>
      </c>
      <c r="E3" s="158">
        <v>185.86153846153843</v>
      </c>
      <c r="F3" s="158">
        <v>216.91630434782604</v>
      </c>
      <c r="G3" s="158">
        <v>300.43565217391313</v>
      </c>
      <c r="H3" s="55">
        <v>222.25147945205487</v>
      </c>
      <c r="I3" s="158">
        <v>355.11813186813185</v>
      </c>
      <c r="J3" s="158">
        <v>335.57999999999993</v>
      </c>
      <c r="K3" s="158">
        <v>341.33826086956515</v>
      </c>
      <c r="L3" s="158">
        <v>335.07271739130442</v>
      </c>
      <c r="M3" s="55">
        <v>341.75775956284201</v>
      </c>
      <c r="N3" s="158">
        <v>322.5292222222223</v>
      </c>
      <c r="O3" s="158">
        <v>315.00670329670334</v>
      </c>
      <c r="P3" s="158">
        <v>332.17956521739148</v>
      </c>
      <c r="Q3" s="158">
        <v>334.4015217391306</v>
      </c>
      <c r="R3" s="55">
        <v>326.07863013698676</v>
      </c>
      <c r="S3" s="158">
        <v>323.30644444444448</v>
      </c>
      <c r="T3" s="158">
        <v>329.62934065934064</v>
      </c>
      <c r="U3" s="158">
        <v>355.89945652173907</v>
      </c>
      <c r="V3" s="158">
        <v>369.83</v>
      </c>
      <c r="W3" s="55">
        <v>344.71</v>
      </c>
      <c r="X3" s="158">
        <v>378.04</v>
      </c>
      <c r="Y3" s="172">
        <v>379.14</v>
      </c>
      <c r="Z3" s="172">
        <v>385.77</v>
      </c>
      <c r="AA3" s="172">
        <v>386.85849462365593</v>
      </c>
      <c r="AB3" s="55">
        <v>382.86536986301365</v>
      </c>
      <c r="AC3" s="172">
        <v>391.72</v>
      </c>
      <c r="AD3" s="172">
        <v>417.69131868131882</v>
      </c>
      <c r="AE3" s="172">
        <v>418.19054347826108</v>
      </c>
      <c r="AF3" s="172">
        <v>426.05826086956529</v>
      </c>
      <c r="AG3" s="109">
        <v>413.46338797814178</v>
      </c>
      <c r="AH3" s="172">
        <v>419.93822222222207</v>
      </c>
      <c r="AI3" s="172">
        <v>428.44560439560468</v>
      </c>
      <c r="AJ3" s="172">
        <v>424.70391941391995</v>
      </c>
      <c r="AK3" s="145">
        <v>426.06</v>
      </c>
      <c r="AL3" s="109">
        <v>426.06</v>
      </c>
      <c r="AM3" s="172">
        <v>457.41</v>
      </c>
      <c r="AN3" s="145">
        <v>442.8</v>
      </c>
      <c r="AO3" s="158">
        <v>458.60336996336929</v>
      </c>
      <c r="AP3" s="158">
        <v>467.84739130434792</v>
      </c>
      <c r="AQ3" s="158">
        <v>460.93336986301358</v>
      </c>
      <c r="AR3" s="172">
        <v>454.8183333333335</v>
      </c>
      <c r="AS3" s="224">
        <v>448.82</v>
      </c>
      <c r="AT3" s="224">
        <v>455.27</v>
      </c>
      <c r="AU3" s="158">
        <v>465.93182795698937</v>
      </c>
      <c r="AV3" s="55">
        <v>456.21369863013626</v>
      </c>
    </row>
    <row r="4" spans="2:48">
      <c r="B4" s="17" t="s">
        <v>167</v>
      </c>
      <c r="C4" s="54" t="s">
        <v>179</v>
      </c>
      <c r="D4" s="159">
        <v>185.65</v>
      </c>
      <c r="E4" s="159">
        <v>186.2</v>
      </c>
      <c r="F4" s="159">
        <v>270.39999999999998</v>
      </c>
      <c r="G4" s="159">
        <v>339.47</v>
      </c>
      <c r="H4" s="56">
        <v>339.47</v>
      </c>
      <c r="I4" s="159">
        <v>343.06</v>
      </c>
      <c r="J4" s="159">
        <v>338.87</v>
      </c>
      <c r="K4" s="159">
        <v>334.93</v>
      </c>
      <c r="L4" s="159">
        <v>333.29</v>
      </c>
      <c r="M4" s="56">
        <v>333.29</v>
      </c>
      <c r="N4" s="159">
        <v>314.79000000000002</v>
      </c>
      <c r="O4" s="159">
        <v>321.45999999999998</v>
      </c>
      <c r="P4" s="159">
        <v>341.19</v>
      </c>
      <c r="Q4" s="159">
        <v>332.33</v>
      </c>
      <c r="R4" s="56">
        <v>332.33</v>
      </c>
      <c r="S4" s="159">
        <v>318.31</v>
      </c>
      <c r="T4" s="159">
        <v>341.08</v>
      </c>
      <c r="U4" s="159">
        <v>363.07</v>
      </c>
      <c r="V4" s="159">
        <v>384.2</v>
      </c>
      <c r="W4" s="56">
        <v>384.2</v>
      </c>
      <c r="X4" s="159">
        <v>380.04</v>
      </c>
      <c r="Y4" s="159">
        <v>380.53</v>
      </c>
      <c r="Z4" s="159">
        <v>387.63</v>
      </c>
      <c r="AA4" s="159">
        <v>382.59</v>
      </c>
      <c r="AB4" s="56">
        <v>382.59</v>
      </c>
      <c r="AC4" s="159">
        <v>447.67</v>
      </c>
      <c r="AD4" s="159">
        <v>403.93</v>
      </c>
      <c r="AE4" s="159">
        <v>431.82</v>
      </c>
      <c r="AF4" s="159">
        <v>420.91</v>
      </c>
      <c r="AG4" s="56">
        <v>420.91</v>
      </c>
      <c r="AH4" s="159">
        <v>424.89</v>
      </c>
      <c r="AI4" s="159">
        <v>427.89</v>
      </c>
      <c r="AJ4" s="159">
        <v>425.7</v>
      </c>
      <c r="AK4" s="159">
        <v>431.8</v>
      </c>
      <c r="AL4" s="56">
        <v>431.8</v>
      </c>
      <c r="AM4" s="159">
        <v>466.31</v>
      </c>
      <c r="AN4" s="159">
        <v>470.34</v>
      </c>
      <c r="AO4" s="159">
        <v>476.71</v>
      </c>
      <c r="AP4" s="159">
        <v>462.65</v>
      </c>
      <c r="AQ4" s="159">
        <v>462.65</v>
      </c>
      <c r="AR4" s="159">
        <v>451.71</v>
      </c>
      <c r="AS4" s="159">
        <v>452.51</v>
      </c>
      <c r="AT4" s="159">
        <v>474.47</v>
      </c>
      <c r="AU4" s="159">
        <v>454.56</v>
      </c>
      <c r="AV4" s="422">
        <v>454.56</v>
      </c>
    </row>
    <row r="5" spans="2:48">
      <c r="AD5" s="147"/>
    </row>
    <row r="6" spans="2:48">
      <c r="AD6" s="147"/>
    </row>
    <row r="7" spans="2:48" ht="18.75">
      <c r="B7" s="20" t="s">
        <v>15</v>
      </c>
      <c r="C7" s="336"/>
      <c r="D7" s="20"/>
      <c r="E7" s="20"/>
      <c r="F7" s="20"/>
      <c r="G7" s="20"/>
      <c r="AD7" s="147"/>
    </row>
    <row r="8" spans="2:48">
      <c r="R8" s="337"/>
      <c r="W8" s="337"/>
      <c r="AB8" s="337"/>
      <c r="AC8" s="337"/>
      <c r="AD8" s="337"/>
      <c r="AG8" s="337"/>
    </row>
    <row r="9" spans="2:48">
      <c r="B9" s="249" t="s">
        <v>384</v>
      </c>
      <c r="C9" s="250"/>
      <c r="D9" s="160" t="s">
        <v>145</v>
      </c>
      <c r="E9" s="160" t="s">
        <v>146</v>
      </c>
      <c r="F9" s="160" t="s">
        <v>147</v>
      </c>
      <c r="G9" s="160" t="s">
        <v>148</v>
      </c>
      <c r="H9" s="52">
        <v>2015</v>
      </c>
      <c r="I9" s="160" t="s">
        <v>149</v>
      </c>
      <c r="J9" s="160" t="s">
        <v>150</v>
      </c>
      <c r="K9" s="160" t="s">
        <v>151</v>
      </c>
      <c r="L9" s="160" t="s">
        <v>152</v>
      </c>
      <c r="M9" s="52">
        <v>2016</v>
      </c>
      <c r="N9" s="160" t="s">
        <v>153</v>
      </c>
      <c r="O9" s="160" t="s">
        <v>154</v>
      </c>
      <c r="P9" s="160" t="s">
        <v>155</v>
      </c>
      <c r="Q9" s="160" t="s">
        <v>156</v>
      </c>
      <c r="R9" s="52">
        <v>2017</v>
      </c>
      <c r="S9" s="160" t="s">
        <v>157</v>
      </c>
      <c r="T9" s="160" t="s">
        <v>164</v>
      </c>
      <c r="U9" s="160" t="s">
        <v>165</v>
      </c>
      <c r="V9" s="160" t="s">
        <v>168</v>
      </c>
      <c r="W9" s="52">
        <v>2018</v>
      </c>
      <c r="X9" s="160" t="s">
        <v>169</v>
      </c>
      <c r="Y9" s="160" t="s">
        <v>177</v>
      </c>
      <c r="Z9" s="160" t="s">
        <v>189</v>
      </c>
      <c r="AA9" s="160" t="s">
        <v>383</v>
      </c>
      <c r="AB9" s="52">
        <v>2019</v>
      </c>
      <c r="AC9" s="160" t="s">
        <v>262</v>
      </c>
      <c r="AD9" s="160" t="s">
        <v>287</v>
      </c>
      <c r="AE9" s="160" t="s">
        <v>293</v>
      </c>
      <c r="AF9" s="160" t="s">
        <v>301</v>
      </c>
      <c r="AG9" s="52">
        <v>2020</v>
      </c>
      <c r="AH9" s="160" t="s">
        <v>312</v>
      </c>
      <c r="AI9" s="160" t="s">
        <v>315</v>
      </c>
      <c r="AJ9" s="160" t="s">
        <v>321</v>
      </c>
      <c r="AK9" s="112" t="s">
        <v>324</v>
      </c>
      <c r="AL9" s="120">
        <v>2021</v>
      </c>
      <c r="AM9" s="160" t="s">
        <v>327</v>
      </c>
      <c r="AN9" s="160" t="s">
        <v>331</v>
      </c>
      <c r="AO9" s="160" t="s">
        <v>335</v>
      </c>
      <c r="AP9" s="160" t="s">
        <v>351</v>
      </c>
      <c r="AQ9" s="120">
        <v>2022</v>
      </c>
      <c r="AR9" s="160" t="s">
        <v>352</v>
      </c>
      <c r="AS9" s="160" t="s">
        <v>415</v>
      </c>
      <c r="AT9" s="160" t="s">
        <v>423</v>
      </c>
      <c r="AU9" s="160" t="s">
        <v>428</v>
      </c>
      <c r="AV9" s="120">
        <v>2023</v>
      </c>
    </row>
    <row r="10" spans="2:48">
      <c r="B10" s="28" t="s">
        <v>385</v>
      </c>
      <c r="C10" s="162" t="s">
        <v>386</v>
      </c>
      <c r="D10" s="338">
        <v>12.452999999999999</v>
      </c>
      <c r="E10" s="338">
        <v>11.919</v>
      </c>
      <c r="F10" s="338">
        <v>11.701000000000001</v>
      </c>
      <c r="G10" s="338">
        <v>11.468</v>
      </c>
      <c r="H10" s="339">
        <f>SUM(D10:G10)</f>
        <v>47.540999999999997</v>
      </c>
      <c r="I10" s="338">
        <v>11.068</v>
      </c>
      <c r="J10" s="338">
        <v>10.855</v>
      </c>
      <c r="K10" s="338">
        <v>10.894</v>
      </c>
      <c r="L10" s="338">
        <v>10.98</v>
      </c>
      <c r="M10" s="339">
        <f>SUM(I10:L10)</f>
        <v>43.796999999999997</v>
      </c>
      <c r="N10" s="338">
        <v>11.17</v>
      </c>
      <c r="O10" s="338">
        <v>11.561999999999999</v>
      </c>
      <c r="P10" s="338">
        <v>11.79</v>
      </c>
      <c r="Q10" s="338">
        <v>11.771000000000001</v>
      </c>
      <c r="R10" s="339">
        <f>SUM(N10:Q10)</f>
        <v>46.292999999999999</v>
      </c>
      <c r="S10" s="340">
        <v>11.137767999999999</v>
      </c>
      <c r="T10" s="340">
        <v>11.289193000000001</v>
      </c>
      <c r="U10" s="340">
        <v>11.484501</v>
      </c>
      <c r="V10" s="338">
        <v>11.397314</v>
      </c>
      <c r="W10" s="339">
        <f>SUM(S10:V10)</f>
        <v>45.308776000000002</v>
      </c>
      <c r="X10" s="340">
        <v>11.044238999999999</v>
      </c>
      <c r="Y10" s="341">
        <v>11.154</v>
      </c>
      <c r="Z10" s="341">
        <v>11.142027999999998</v>
      </c>
      <c r="AA10" s="342">
        <v>11.122733</v>
      </c>
      <c r="AB10" s="339">
        <f t="shared" ref="AB10:AB15" si="0">SUM(X10:AA10)</f>
        <v>44.462999999999994</v>
      </c>
      <c r="AC10" s="343">
        <v>10.51</v>
      </c>
      <c r="AD10" s="343">
        <v>11</v>
      </c>
      <c r="AE10" s="343">
        <v>10.231999999999999</v>
      </c>
      <c r="AF10" s="343">
        <v>10.555999999999999</v>
      </c>
      <c r="AG10" s="339">
        <f t="shared" ref="AG10:AG15" si="1">SUM(AC10:AF10)</f>
        <v>42.297999999999995</v>
      </c>
      <c r="AH10" s="343">
        <v>10.238</v>
      </c>
      <c r="AI10" s="343">
        <v>10.190000000000001</v>
      </c>
      <c r="AJ10" s="343">
        <v>10.372</v>
      </c>
      <c r="AK10" s="343">
        <v>10.423999999999996</v>
      </c>
      <c r="AL10" s="339">
        <f t="shared" ref="AL10:AL13" si="2">SUM(AH10:AK10)</f>
        <v>41.223999999999997</v>
      </c>
      <c r="AM10" s="343">
        <v>9.7579209999999996</v>
      </c>
      <c r="AN10" s="343">
        <v>10.201079</v>
      </c>
      <c r="AO10" s="341">
        <v>10.043683000000001</v>
      </c>
      <c r="AP10" s="341">
        <v>10.652818</v>
      </c>
      <c r="AQ10" s="339">
        <f t="shared" ref="AQ10:AQ13" si="3">SUM(AM10:AP10)</f>
        <v>40.655501000000001</v>
      </c>
      <c r="AR10" s="343">
        <v>10.348000000000001</v>
      </c>
      <c r="AS10" s="343">
        <v>11.005350999999999</v>
      </c>
      <c r="AT10" s="341">
        <v>11.063050000000002</v>
      </c>
      <c r="AU10" s="341">
        <v>11.771634000000001</v>
      </c>
      <c r="AV10" s="339">
        <f>SUM(AR10:AU10)</f>
        <v>44.188034999999999</v>
      </c>
    </row>
    <row r="11" spans="2:48">
      <c r="B11" s="148" t="s">
        <v>387</v>
      </c>
      <c r="C11" s="162" t="s">
        <v>386</v>
      </c>
      <c r="D11" s="338">
        <v>2.0379999999999998</v>
      </c>
      <c r="E11" s="338">
        <v>2.0049999999999999</v>
      </c>
      <c r="F11" s="338">
        <v>1.954</v>
      </c>
      <c r="G11" s="338">
        <v>1.9379999999999999</v>
      </c>
      <c r="H11" s="339">
        <f>SUM(D11:G11)</f>
        <v>7.9349999999999987</v>
      </c>
      <c r="I11" s="338">
        <v>1.877</v>
      </c>
      <c r="J11" s="338">
        <v>1.736</v>
      </c>
      <c r="K11" s="338">
        <v>1.764</v>
      </c>
      <c r="L11" s="338">
        <v>1.6675</v>
      </c>
      <c r="M11" s="339">
        <f>SUM(I11:L11)</f>
        <v>7.0444999999999993</v>
      </c>
      <c r="N11" s="338">
        <v>1.9319999999999999</v>
      </c>
      <c r="O11" s="338">
        <v>2.06</v>
      </c>
      <c r="P11" s="338">
        <v>2.1560000000000001</v>
      </c>
      <c r="Q11" s="338">
        <v>2.121</v>
      </c>
      <c r="R11" s="339">
        <f>SUM(N11:Q11)</f>
        <v>8.2690000000000001</v>
      </c>
      <c r="S11" s="340">
        <v>1.9990000000000001</v>
      </c>
      <c r="T11" s="340">
        <v>1.865</v>
      </c>
      <c r="U11" s="340">
        <v>2.089</v>
      </c>
      <c r="V11" s="338">
        <v>2.0456755000000011</v>
      </c>
      <c r="W11" s="339">
        <f>SUM(S11:V11)</f>
        <v>7.9986755000000009</v>
      </c>
      <c r="X11" s="340">
        <v>1.982675</v>
      </c>
      <c r="Y11" s="340">
        <v>2.0609999999999999</v>
      </c>
      <c r="Z11" s="340">
        <v>2.0315459999999992</v>
      </c>
      <c r="AA11" s="342">
        <v>2.0247790000000001</v>
      </c>
      <c r="AB11" s="339">
        <f t="shared" si="0"/>
        <v>8.1</v>
      </c>
      <c r="AC11" s="343">
        <v>1.85</v>
      </c>
      <c r="AD11" s="343">
        <v>1.9159999999999999</v>
      </c>
      <c r="AE11" s="343">
        <v>2.0549999999999997</v>
      </c>
      <c r="AF11" s="343">
        <v>2.1204999999999998</v>
      </c>
      <c r="AG11" s="339">
        <f t="shared" si="1"/>
        <v>7.9414999999999996</v>
      </c>
      <c r="AH11" s="343">
        <v>2.0449999999999999</v>
      </c>
      <c r="AI11" s="343">
        <v>2.1659050000000004</v>
      </c>
      <c r="AJ11" s="343">
        <v>2.2990949999999994</v>
      </c>
      <c r="AK11" s="343">
        <v>2.1959999999999997</v>
      </c>
      <c r="AL11" s="339">
        <f t="shared" si="2"/>
        <v>8.7059999999999995</v>
      </c>
      <c r="AM11" s="343">
        <v>2.3514490000000001</v>
      </c>
      <c r="AN11" s="343">
        <v>2.5125509999999998</v>
      </c>
      <c r="AO11" s="341">
        <v>2.2651120000000007</v>
      </c>
      <c r="AP11" s="341">
        <v>2.4888879999999998</v>
      </c>
      <c r="AQ11" s="339">
        <f t="shared" si="3"/>
        <v>9.6180000000000003</v>
      </c>
      <c r="AR11" s="343">
        <v>2.321882</v>
      </c>
      <c r="AS11" s="343">
        <v>2.3217079999999997</v>
      </c>
      <c r="AT11" s="341">
        <v>2.3129215000000012</v>
      </c>
      <c r="AU11" s="341">
        <v>2.4466849999999991</v>
      </c>
      <c r="AV11" s="339">
        <f t="shared" ref="AV11:AV14" si="4">SUM(AR11:AU11)</f>
        <v>9.4031965</v>
      </c>
    </row>
    <row r="12" spans="2:48">
      <c r="B12" s="148" t="s">
        <v>388</v>
      </c>
      <c r="C12" s="162" t="s">
        <v>386</v>
      </c>
      <c r="D12" s="338">
        <v>0.52</v>
      </c>
      <c r="E12" s="338">
        <v>0.49099999999999999</v>
      </c>
      <c r="F12" s="338">
        <v>0.42199999999999999</v>
      </c>
      <c r="G12" s="338">
        <v>0.47599999999999998</v>
      </c>
      <c r="H12" s="339">
        <f>SUM(D12:G12)</f>
        <v>1.909</v>
      </c>
      <c r="I12" s="338">
        <v>0.59699999999999998</v>
      </c>
      <c r="J12" s="338">
        <v>0.52700000000000002</v>
      </c>
      <c r="K12" s="338">
        <v>0.56699999999999995</v>
      </c>
      <c r="L12" s="338">
        <v>0.66520000000000001</v>
      </c>
      <c r="M12" s="339">
        <f>SUM(I12:L12)</f>
        <v>2.3562000000000003</v>
      </c>
      <c r="N12" s="338">
        <v>0.51300000000000001</v>
      </c>
      <c r="O12" s="338">
        <v>0.51</v>
      </c>
      <c r="P12" s="338">
        <v>0.41399999999999998</v>
      </c>
      <c r="Q12" s="338">
        <v>0.43</v>
      </c>
      <c r="R12" s="339">
        <f>SUM(N12:Q12)</f>
        <v>1.867</v>
      </c>
      <c r="S12" s="340">
        <v>0.47247317999999999</v>
      </c>
      <c r="T12" s="340">
        <v>0.60649964999999995</v>
      </c>
      <c r="U12" s="340">
        <v>0.46600000000000003</v>
      </c>
      <c r="V12" s="338">
        <v>0.43316595000000002</v>
      </c>
      <c r="W12" s="339">
        <f>SUM(S12:V12)</f>
        <v>1.9781387799999999</v>
      </c>
      <c r="X12" s="340">
        <v>0.42019410000000001</v>
      </c>
      <c r="Y12" s="340">
        <v>0.46899999999999997</v>
      </c>
      <c r="Z12" s="340">
        <v>0.37739702000000014</v>
      </c>
      <c r="AA12" s="342">
        <v>0.38140887999999995</v>
      </c>
      <c r="AB12" s="339">
        <f t="shared" si="0"/>
        <v>1.6480000000000001</v>
      </c>
      <c r="AC12" s="343">
        <v>0.28399999999999997</v>
      </c>
      <c r="AD12" s="343">
        <v>0.40200000000000002</v>
      </c>
      <c r="AE12" s="343">
        <v>0.51300999999999986</v>
      </c>
      <c r="AF12" s="343">
        <v>0.49470000000000014</v>
      </c>
      <c r="AG12" s="339">
        <f t="shared" si="1"/>
        <v>1.69371</v>
      </c>
      <c r="AH12" s="343">
        <v>0.48099999999999998</v>
      </c>
      <c r="AI12" s="343">
        <v>0.49785983</v>
      </c>
      <c r="AJ12" s="343">
        <v>0.57114016999999995</v>
      </c>
      <c r="AK12" s="343">
        <v>0.62900000000000011</v>
      </c>
      <c r="AL12" s="339">
        <f t="shared" si="2"/>
        <v>2.1789999999999998</v>
      </c>
      <c r="AM12" s="343">
        <v>0.65688000000000002</v>
      </c>
      <c r="AN12" s="343">
        <v>0.68011999999999995</v>
      </c>
      <c r="AO12" s="341">
        <v>0.72964035999999999</v>
      </c>
      <c r="AP12" s="341">
        <v>0.79235964000000003</v>
      </c>
      <c r="AQ12" s="339">
        <f t="shared" si="3"/>
        <v>2.859</v>
      </c>
      <c r="AR12" s="343">
        <v>0.70719303</v>
      </c>
      <c r="AS12" s="343">
        <v>0.68580697000000002</v>
      </c>
      <c r="AT12" s="341">
        <v>0.64029605000000012</v>
      </c>
      <c r="AU12" s="341">
        <v>0.78535358999999971</v>
      </c>
      <c r="AV12" s="339">
        <f t="shared" si="4"/>
        <v>2.8186496399999998</v>
      </c>
    </row>
    <row r="13" spans="2:48" s="148" customFormat="1">
      <c r="B13" s="148" t="s">
        <v>389</v>
      </c>
      <c r="C13" s="161" t="s">
        <v>386</v>
      </c>
      <c r="D13" s="344">
        <v>2.2782543424999999</v>
      </c>
      <c r="E13" s="344">
        <v>2.1724150250000003</v>
      </c>
      <c r="F13" s="344">
        <v>2.0860991750000002</v>
      </c>
      <c r="G13" s="344">
        <v>2.3358061275000002</v>
      </c>
      <c r="H13" s="339">
        <f>SUM(D13:G13)</f>
        <v>8.8725746700000006</v>
      </c>
      <c r="I13" s="344">
        <v>2.4759466474999994</v>
      </c>
      <c r="J13" s="344">
        <v>2.0541387799999997</v>
      </c>
      <c r="K13" s="344">
        <v>1.9798618725000001</v>
      </c>
      <c r="L13" s="344">
        <v>2.6819279549999999</v>
      </c>
      <c r="M13" s="339">
        <f>SUM(I13:L13)</f>
        <v>9.1918752549999994</v>
      </c>
      <c r="N13" s="344">
        <v>2.7004216000000003</v>
      </c>
      <c r="O13" s="344">
        <v>2.9598945400000001</v>
      </c>
      <c r="P13" s="344">
        <v>2.6928598849999998</v>
      </c>
      <c r="Q13" s="344">
        <v>3.0817287874999995</v>
      </c>
      <c r="R13" s="339">
        <f>SUM(N13:Q13)</f>
        <v>11.434904812499999</v>
      </c>
      <c r="S13" s="345">
        <v>3.1015981575000002</v>
      </c>
      <c r="T13" s="345">
        <v>3.1901687025000007</v>
      </c>
      <c r="U13" s="345">
        <v>3.0171195124999999</v>
      </c>
      <c r="V13" s="344">
        <v>3.3660500600000001</v>
      </c>
      <c r="W13" s="339">
        <f>SUM(S13:V13)</f>
        <v>12.674936432500001</v>
      </c>
      <c r="X13" s="345">
        <v>3.3570000000000002</v>
      </c>
      <c r="Y13" s="345">
        <v>2.972</v>
      </c>
      <c r="Z13" s="345">
        <v>3.3119999999999998</v>
      </c>
      <c r="AA13" s="346">
        <v>3.484</v>
      </c>
      <c r="AB13" s="339">
        <f t="shared" si="0"/>
        <v>13.125</v>
      </c>
      <c r="AC13" s="343">
        <v>3.5139999999999998</v>
      </c>
      <c r="AD13" s="343">
        <v>2.9590000000000001</v>
      </c>
      <c r="AE13" s="343">
        <v>2.7804625000000001</v>
      </c>
      <c r="AF13" s="343">
        <v>2.9946400000000022</v>
      </c>
      <c r="AG13" s="339">
        <f t="shared" si="1"/>
        <v>12.248102500000002</v>
      </c>
      <c r="AH13" s="343">
        <v>3.0670000000000002</v>
      </c>
      <c r="AI13" s="343">
        <v>3.1693633224999997</v>
      </c>
      <c r="AJ13" s="343">
        <v>2.8736366774999995</v>
      </c>
      <c r="AK13" s="343">
        <v>3.4910000000000014</v>
      </c>
      <c r="AL13" s="339">
        <f t="shared" si="2"/>
        <v>12.601000000000001</v>
      </c>
      <c r="AM13" s="343">
        <v>3.274</v>
      </c>
      <c r="AN13" s="343">
        <v>3.0510000000000002</v>
      </c>
      <c r="AO13" s="341">
        <v>2.66983367</v>
      </c>
      <c r="AP13" s="341">
        <v>3.1881663300000005</v>
      </c>
      <c r="AQ13" s="339">
        <f t="shared" si="3"/>
        <v>12.183</v>
      </c>
      <c r="AR13" s="343">
        <v>3.387</v>
      </c>
      <c r="AS13" s="343">
        <v>3.2965594374999996</v>
      </c>
      <c r="AT13" s="341">
        <v>3.2808974549999994</v>
      </c>
      <c r="AU13" s="341">
        <v>3.2063761125000014</v>
      </c>
      <c r="AV13" s="339">
        <f t="shared" si="4"/>
        <v>13.170833005</v>
      </c>
    </row>
    <row r="14" spans="2:48">
      <c r="B14" s="153"/>
      <c r="C14" s="347" t="s">
        <v>386</v>
      </c>
      <c r="D14" s="348">
        <f>SUM(D10:D13)</f>
        <v>17.289254342499998</v>
      </c>
      <c r="E14" s="348">
        <f t="shared" ref="E14:Z14" si="5">SUM(E10:E13)</f>
        <v>16.587415024999999</v>
      </c>
      <c r="F14" s="348">
        <f t="shared" si="5"/>
        <v>16.163099175000003</v>
      </c>
      <c r="G14" s="348">
        <f t="shared" si="5"/>
        <v>16.217806127500001</v>
      </c>
      <c r="H14" s="349">
        <f t="shared" si="5"/>
        <v>66.257574669999997</v>
      </c>
      <c r="I14" s="348">
        <f t="shared" si="5"/>
        <v>16.017946647500001</v>
      </c>
      <c r="J14" s="348">
        <f t="shared" si="5"/>
        <v>15.172138780000001</v>
      </c>
      <c r="K14" s="348">
        <f t="shared" si="5"/>
        <v>15.2048618725</v>
      </c>
      <c r="L14" s="348">
        <f t="shared" si="5"/>
        <v>15.994627955000002</v>
      </c>
      <c r="M14" s="349">
        <f t="shared" si="5"/>
        <v>62.389575254999997</v>
      </c>
      <c r="N14" s="348">
        <f t="shared" si="5"/>
        <v>16.315421600000001</v>
      </c>
      <c r="O14" s="348">
        <f t="shared" si="5"/>
        <v>17.091894539999998</v>
      </c>
      <c r="P14" s="348">
        <f t="shared" si="5"/>
        <v>17.052859885</v>
      </c>
      <c r="Q14" s="348">
        <f t="shared" si="5"/>
        <v>17.4037287875</v>
      </c>
      <c r="R14" s="349">
        <f t="shared" si="5"/>
        <v>67.863904812499996</v>
      </c>
      <c r="S14" s="348">
        <f t="shared" si="5"/>
        <v>16.710839337500001</v>
      </c>
      <c r="T14" s="348">
        <f t="shared" si="5"/>
        <v>16.950861352500002</v>
      </c>
      <c r="U14" s="348">
        <f t="shared" si="5"/>
        <v>17.0566205125</v>
      </c>
      <c r="V14" s="348">
        <f t="shared" si="5"/>
        <v>17.242205510000002</v>
      </c>
      <c r="W14" s="349">
        <f t="shared" si="5"/>
        <v>67.960526712499998</v>
      </c>
      <c r="X14" s="348">
        <f t="shared" si="5"/>
        <v>16.804108100000001</v>
      </c>
      <c r="Y14" s="348">
        <f t="shared" si="5"/>
        <v>16.655999999999999</v>
      </c>
      <c r="Z14" s="348">
        <f t="shared" si="5"/>
        <v>16.862971019999996</v>
      </c>
      <c r="AA14" s="350">
        <v>17.012920880000003</v>
      </c>
      <c r="AB14" s="349">
        <f t="shared" si="0"/>
        <v>67.335999999999999</v>
      </c>
      <c r="AC14" s="350">
        <f>SUM(AC10:AC13)</f>
        <v>16.158000000000001</v>
      </c>
      <c r="AD14" s="350">
        <f>SUM(AD10:AD13)</f>
        <v>16.277000000000001</v>
      </c>
      <c r="AE14" s="350">
        <f t="shared" ref="AE14:AF14" si="6">SUM(AE10:AE13)</f>
        <v>15.580472499999999</v>
      </c>
      <c r="AF14" s="350">
        <f t="shared" si="6"/>
        <v>16.165840000000003</v>
      </c>
      <c r="AG14" s="349">
        <f t="shared" si="1"/>
        <v>64.181312500000004</v>
      </c>
      <c r="AH14" s="350">
        <f>SUM(AH10:AH13)</f>
        <v>15.831</v>
      </c>
      <c r="AI14" s="350">
        <f>SUM(AI10:AI13)</f>
        <v>16.0231281525</v>
      </c>
      <c r="AJ14" s="350">
        <f>SUM(AJ10:AJ13)</f>
        <v>16.115871847499999</v>
      </c>
      <c r="AK14" s="350">
        <f t="shared" ref="AK14" si="7">SUM(AK10:AK13)</f>
        <v>16.739999999999995</v>
      </c>
      <c r="AL14" s="351">
        <f>SUM(AL10:AL13)</f>
        <v>64.709999999999994</v>
      </c>
      <c r="AM14" s="350">
        <f>SUM(AM10:AM13)</f>
        <v>16.04025</v>
      </c>
      <c r="AN14" s="350">
        <f>SUM(AN10:AN13)</f>
        <v>16.444749999999999</v>
      </c>
      <c r="AO14" s="350">
        <f>SUM(AO10:AO13)</f>
        <v>15.70826903</v>
      </c>
      <c r="AP14" s="350">
        <f t="shared" ref="AP14" si="8">SUM(AP10:AP13)</f>
        <v>17.122231970000001</v>
      </c>
      <c r="AQ14" s="351">
        <f>SUM(AQ10:AQ13)</f>
        <v>65.315501000000012</v>
      </c>
      <c r="AR14" s="350">
        <f>SUM(AR10:AR13)</f>
        <v>16.764075030000001</v>
      </c>
      <c r="AS14" s="350">
        <f>SUM(AS10:AS13)</f>
        <v>17.309425407499997</v>
      </c>
      <c r="AT14" s="350">
        <f>SUM(AT10:AT13)</f>
        <v>17.297165005000004</v>
      </c>
      <c r="AU14" s="350">
        <f>SUM(AU10:AU13)</f>
        <v>18.2100487025</v>
      </c>
      <c r="AV14" s="351">
        <f t="shared" si="4"/>
        <v>69.580714145000002</v>
      </c>
    </row>
    <row r="15" spans="2:48">
      <c r="B15" s="28" t="s">
        <v>390</v>
      </c>
      <c r="C15" s="71" t="s">
        <v>386</v>
      </c>
      <c r="D15" s="352">
        <v>1.1060000000000001</v>
      </c>
      <c r="E15" s="352">
        <v>0.79700000000000004</v>
      </c>
      <c r="F15" s="352">
        <v>0.81200000000000006</v>
      </c>
      <c r="G15" s="352">
        <v>0.90100000000000002</v>
      </c>
      <c r="H15" s="353">
        <f>SUM(D15:G15)</f>
        <v>3.6159999999999997</v>
      </c>
      <c r="I15" s="352">
        <v>0.80800000000000005</v>
      </c>
      <c r="J15" s="352">
        <v>0.81100000000000005</v>
      </c>
      <c r="K15" s="352">
        <v>0.9</v>
      </c>
      <c r="L15" s="352">
        <v>0.85799999999999998</v>
      </c>
      <c r="M15" s="353">
        <f>SUM(I15:L15)</f>
        <v>3.3770000000000002</v>
      </c>
      <c r="N15" s="352">
        <v>0.64900000000000002</v>
      </c>
      <c r="O15" s="352">
        <v>0.497</v>
      </c>
      <c r="P15" s="352">
        <v>0.45300000000000001</v>
      </c>
      <c r="Q15" s="352">
        <v>0.51</v>
      </c>
      <c r="R15" s="353">
        <f>SUM(N15:Q15)</f>
        <v>2.109</v>
      </c>
      <c r="S15" s="354">
        <v>0.30099999999999999</v>
      </c>
      <c r="T15" s="354">
        <v>0.32100000000000001</v>
      </c>
      <c r="U15" s="354">
        <v>0.23899999999999999</v>
      </c>
      <c r="V15" s="352">
        <v>0.16900000000000001</v>
      </c>
      <c r="W15" s="353">
        <f>SUM(S15:V15)</f>
        <v>1.03</v>
      </c>
      <c r="X15" s="354">
        <v>0.21295</v>
      </c>
      <c r="Y15" s="345">
        <v>0.27600000000000002</v>
      </c>
      <c r="Z15" s="345">
        <v>0.15472500700000005</v>
      </c>
      <c r="AA15" s="346">
        <v>0.20332499300000001</v>
      </c>
      <c r="AB15" s="353">
        <f t="shared" si="0"/>
        <v>0.84699999999999998</v>
      </c>
      <c r="AC15" s="355">
        <v>0.186</v>
      </c>
      <c r="AD15" s="343">
        <v>0.223</v>
      </c>
      <c r="AE15" s="343">
        <v>0.39100000000000013</v>
      </c>
      <c r="AF15" s="343">
        <v>0.25099999999999978</v>
      </c>
      <c r="AG15" s="353">
        <f t="shared" si="1"/>
        <v>1.0509999999999999</v>
      </c>
      <c r="AH15" s="343">
        <v>0.39300000000000002</v>
      </c>
      <c r="AI15" s="343">
        <v>0.33346142199999995</v>
      </c>
      <c r="AJ15" s="343">
        <v>0.26853857800000003</v>
      </c>
      <c r="AK15" s="343">
        <v>0.32900000000000007</v>
      </c>
      <c r="AL15" s="353">
        <f>SUM(AH15:AK15)</f>
        <v>1.3240000000000001</v>
      </c>
      <c r="AM15" s="343">
        <v>0.47799999999999998</v>
      </c>
      <c r="AN15" s="343">
        <v>0.57499999999999996</v>
      </c>
      <c r="AO15" s="341">
        <v>0.52367940000000002</v>
      </c>
      <c r="AP15" s="341">
        <v>0.35002913499999999</v>
      </c>
      <c r="AQ15" s="353">
        <f>SUM(AM15:AP15)</f>
        <v>1.9267085349999999</v>
      </c>
      <c r="AR15" s="343">
        <v>0.38485245200000001</v>
      </c>
      <c r="AS15" s="343">
        <v>0.39341648999999995</v>
      </c>
      <c r="AT15" s="341">
        <v>0.43457973300000002</v>
      </c>
      <c r="AU15" s="341">
        <v>0.36124363700000012</v>
      </c>
      <c r="AV15" s="339">
        <f>SUM(AR15:AU15)</f>
        <v>1.5740923120000001</v>
      </c>
    </row>
    <row r="16" spans="2:48">
      <c r="H16" s="339"/>
      <c r="I16" s="338"/>
      <c r="J16" s="338"/>
      <c r="K16" s="338"/>
      <c r="L16" s="338"/>
      <c r="M16" s="339"/>
      <c r="N16" s="338"/>
      <c r="O16" s="338"/>
      <c r="P16" s="338"/>
      <c r="Q16" s="338"/>
      <c r="R16" s="339"/>
      <c r="V16" s="338"/>
      <c r="W16" s="339"/>
      <c r="AA16" s="341"/>
      <c r="AB16" s="339"/>
      <c r="AC16" s="339"/>
      <c r="AD16" s="339"/>
      <c r="AE16" s="356"/>
      <c r="AF16" s="356"/>
      <c r="AG16" s="339"/>
      <c r="AM16" s="304"/>
      <c r="AR16" s="304"/>
      <c r="AT16" s="341"/>
    </row>
    <row r="17" spans="2:48">
      <c r="H17" s="339"/>
      <c r="I17" s="338"/>
      <c r="J17" s="338"/>
      <c r="K17" s="338"/>
      <c r="L17" s="338"/>
      <c r="M17" s="339"/>
      <c r="N17" s="338"/>
      <c r="O17" s="338"/>
      <c r="P17" s="338"/>
      <c r="Q17" s="338"/>
      <c r="R17" s="339"/>
      <c r="V17" s="338"/>
      <c r="W17" s="339"/>
      <c r="AA17" s="341"/>
      <c r="AB17" s="339"/>
      <c r="AC17" s="339"/>
      <c r="AD17" s="339"/>
      <c r="AE17" s="356"/>
      <c r="AF17" s="356"/>
      <c r="AG17" s="339"/>
      <c r="AM17" s="304"/>
      <c r="AR17" s="304"/>
      <c r="AT17" s="341"/>
    </row>
    <row r="18" spans="2:48">
      <c r="B18" s="249" t="s">
        <v>384</v>
      </c>
      <c r="C18" s="250"/>
      <c r="D18" s="160" t="s">
        <v>145</v>
      </c>
      <c r="E18" s="160" t="s">
        <v>146</v>
      </c>
      <c r="F18" s="160" t="s">
        <v>147</v>
      </c>
      <c r="G18" s="160" t="s">
        <v>148</v>
      </c>
      <c r="H18" s="52">
        <v>2015</v>
      </c>
      <c r="I18" s="160" t="s">
        <v>149</v>
      </c>
      <c r="J18" s="160" t="s">
        <v>150</v>
      </c>
      <c r="K18" s="160" t="s">
        <v>151</v>
      </c>
      <c r="L18" s="160" t="s">
        <v>152</v>
      </c>
      <c r="M18" s="52">
        <v>2016</v>
      </c>
      <c r="N18" s="160" t="s">
        <v>153</v>
      </c>
      <c r="O18" s="160" t="s">
        <v>154</v>
      </c>
      <c r="P18" s="160" t="s">
        <v>155</v>
      </c>
      <c r="Q18" s="160" t="s">
        <v>156</v>
      </c>
      <c r="R18" s="52">
        <v>2017</v>
      </c>
      <c r="S18" s="160" t="s">
        <v>157</v>
      </c>
      <c r="T18" s="160" t="s">
        <v>164</v>
      </c>
      <c r="U18" s="160" t="s">
        <v>165</v>
      </c>
      <c r="V18" s="160" t="s">
        <v>168</v>
      </c>
      <c r="W18" s="52">
        <v>2018</v>
      </c>
      <c r="X18" s="160" t="s">
        <v>169</v>
      </c>
      <c r="Y18" s="160" t="s">
        <v>177</v>
      </c>
      <c r="Z18" s="160" t="s">
        <v>189</v>
      </c>
      <c r="AA18" s="357" t="s">
        <v>383</v>
      </c>
      <c r="AB18" s="52">
        <v>2019</v>
      </c>
      <c r="AC18" s="160" t="s">
        <v>262</v>
      </c>
      <c r="AD18" s="160" t="s">
        <v>287</v>
      </c>
      <c r="AE18" s="160" t="s">
        <v>293</v>
      </c>
      <c r="AF18" s="160" t="s">
        <v>301</v>
      </c>
      <c r="AG18" s="52">
        <v>2020</v>
      </c>
      <c r="AH18" s="160" t="s">
        <v>312</v>
      </c>
      <c r="AI18" s="160" t="s">
        <v>315</v>
      </c>
      <c r="AJ18" s="160" t="s">
        <v>321</v>
      </c>
      <c r="AK18" s="112" t="s">
        <v>324</v>
      </c>
      <c r="AL18" s="120">
        <v>2021</v>
      </c>
      <c r="AM18" s="160" t="s">
        <v>327</v>
      </c>
      <c r="AN18" s="160" t="s">
        <v>331</v>
      </c>
      <c r="AO18" s="160" t="s">
        <v>335</v>
      </c>
      <c r="AP18" s="160" t="s">
        <v>351</v>
      </c>
      <c r="AQ18" s="120">
        <v>2022</v>
      </c>
      <c r="AR18" s="160" t="s">
        <v>352</v>
      </c>
      <c r="AS18" s="160" t="s">
        <v>415</v>
      </c>
      <c r="AT18" s="160" t="s">
        <v>423</v>
      </c>
      <c r="AU18" s="160" t="s">
        <v>428</v>
      </c>
      <c r="AV18" s="120">
        <v>2023</v>
      </c>
    </row>
    <row r="19" spans="2:48">
      <c r="B19" s="28" t="s">
        <v>385</v>
      </c>
      <c r="C19" s="162" t="s">
        <v>391</v>
      </c>
      <c r="D19" s="338">
        <v>94.642799999999994</v>
      </c>
      <c r="E19" s="338">
        <v>90.584400000000002</v>
      </c>
      <c r="F19" s="338">
        <v>88.927599999999998</v>
      </c>
      <c r="G19" s="338">
        <v>87.15679999999999</v>
      </c>
      <c r="H19" s="339">
        <f>SUM(D19:G19)</f>
        <v>361.31159999999994</v>
      </c>
      <c r="I19" s="338">
        <v>84.116799999999998</v>
      </c>
      <c r="J19" s="338">
        <v>82.498000000000005</v>
      </c>
      <c r="K19" s="338">
        <v>82.794399999999996</v>
      </c>
      <c r="L19" s="338">
        <v>83.447999999999993</v>
      </c>
      <c r="M19" s="339">
        <f>SUM(I19:L19)</f>
        <v>332.85719999999998</v>
      </c>
      <c r="N19" s="338">
        <v>84.891999999999996</v>
      </c>
      <c r="O19" s="338">
        <v>87.871199999999988</v>
      </c>
      <c r="P19" s="338">
        <v>89.603999999999985</v>
      </c>
      <c r="Q19" s="338">
        <v>89.459600000000009</v>
      </c>
      <c r="R19" s="339">
        <f>SUM(N19:Q19)</f>
        <v>351.82679999999999</v>
      </c>
      <c r="S19" s="358">
        <v>84.647036799999995</v>
      </c>
      <c r="T19" s="358">
        <v>85.797866800000008</v>
      </c>
      <c r="U19" s="358">
        <v>87.282207599999992</v>
      </c>
      <c r="V19" s="358">
        <v>86.619586399999989</v>
      </c>
      <c r="W19" s="339">
        <f>SUM(S19:V19)</f>
        <v>344.34669759999997</v>
      </c>
      <c r="X19" s="358">
        <v>83.936216399999992</v>
      </c>
      <c r="Y19" s="358">
        <v>84.770399999999995</v>
      </c>
      <c r="Z19" s="358">
        <v>84.67941279999998</v>
      </c>
      <c r="AA19" s="359">
        <v>84.532770799999994</v>
      </c>
      <c r="AB19" s="339">
        <f t="shared" ref="AB19:AB24" si="9">SUM(X19:AA19)</f>
        <v>337.91879999999992</v>
      </c>
      <c r="AC19" s="343">
        <v>79.875999999999991</v>
      </c>
      <c r="AD19" s="343">
        <v>83.6</v>
      </c>
      <c r="AE19" s="343">
        <v>77.763199999999998</v>
      </c>
      <c r="AF19" s="343">
        <v>80.2256</v>
      </c>
      <c r="AG19" s="339">
        <f t="shared" ref="AG19:AG24" si="10">SUM(AC19:AF19)</f>
        <v>321.46479999999997</v>
      </c>
      <c r="AH19" s="343">
        <v>77.808799999999991</v>
      </c>
      <c r="AI19" s="343">
        <v>77.444000000000003</v>
      </c>
      <c r="AJ19" s="343">
        <v>78.827199999999991</v>
      </c>
      <c r="AK19" s="342">
        <v>79.222399999999965</v>
      </c>
      <c r="AL19" s="360">
        <f t="shared" ref="AL19:AL24" si="11">SUM(AH19:AK19)</f>
        <v>313.30239999999992</v>
      </c>
      <c r="AM19" s="341">
        <v>74.160199599999999</v>
      </c>
      <c r="AN19" s="341">
        <v>77.53980039999999</v>
      </c>
      <c r="AO19" s="341">
        <v>76.331990800000014</v>
      </c>
      <c r="AP19" s="341">
        <v>80.961416799999995</v>
      </c>
      <c r="AQ19" s="339">
        <f>SUM(AM19:AP19)</f>
        <v>308.99340760000001</v>
      </c>
      <c r="AR19" s="341">
        <v>78.644800000000004</v>
      </c>
      <c r="AS19" s="341">
        <v>83.640667599999986</v>
      </c>
      <c r="AT19" s="341">
        <v>84.079180000000008</v>
      </c>
      <c r="AU19" s="341">
        <v>89.4644184</v>
      </c>
      <c r="AV19" s="339">
        <f>SUM(AR19:AU19)</f>
        <v>335.82906600000001</v>
      </c>
    </row>
    <row r="20" spans="2:48">
      <c r="B20" s="148" t="s">
        <v>387</v>
      </c>
      <c r="C20" s="162" t="s">
        <v>391</v>
      </c>
      <c r="D20" s="338">
        <v>15.488799999999998</v>
      </c>
      <c r="E20" s="338">
        <v>15.237999999999998</v>
      </c>
      <c r="F20" s="338">
        <v>14.8504</v>
      </c>
      <c r="G20" s="338">
        <v>14.7288</v>
      </c>
      <c r="H20" s="339">
        <f>SUM(D20:G20)</f>
        <v>60.305999999999997</v>
      </c>
      <c r="I20" s="338">
        <v>14.2652</v>
      </c>
      <c r="J20" s="338">
        <v>13.1936</v>
      </c>
      <c r="K20" s="338">
        <v>13.4064</v>
      </c>
      <c r="L20" s="338">
        <v>12.673</v>
      </c>
      <c r="M20" s="339">
        <f>SUM(I20:L20)</f>
        <v>53.538200000000003</v>
      </c>
      <c r="N20" s="338">
        <v>14.683199999999999</v>
      </c>
      <c r="O20" s="338">
        <v>15.655999999999999</v>
      </c>
      <c r="P20" s="338">
        <v>16.3856</v>
      </c>
      <c r="Q20" s="338">
        <v>16.119599999999998</v>
      </c>
      <c r="R20" s="339">
        <f>SUM(N20:Q20)</f>
        <v>62.8444</v>
      </c>
      <c r="S20" s="358">
        <v>15.192399999999999</v>
      </c>
      <c r="T20" s="358">
        <v>14.173999999999999</v>
      </c>
      <c r="U20" s="358">
        <v>15.876399999999999</v>
      </c>
      <c r="V20" s="358">
        <v>15.547133800000008</v>
      </c>
      <c r="W20" s="339">
        <f>SUM(S20:V20)</f>
        <v>60.7899338</v>
      </c>
      <c r="X20" s="358">
        <v>15.06833</v>
      </c>
      <c r="Y20" s="358">
        <v>15.663599999999999</v>
      </c>
      <c r="Z20" s="358">
        <v>15.439749599999994</v>
      </c>
      <c r="AA20" s="359">
        <v>15.3883204</v>
      </c>
      <c r="AB20" s="339">
        <f t="shared" si="9"/>
        <v>61.559999999999988</v>
      </c>
      <c r="AC20" s="343">
        <v>14.06</v>
      </c>
      <c r="AD20" s="343">
        <v>14.561599999999999</v>
      </c>
      <c r="AE20" s="343">
        <v>15.617999999999997</v>
      </c>
      <c r="AF20" s="343">
        <v>16.115799999999997</v>
      </c>
      <c r="AG20" s="339">
        <f t="shared" si="10"/>
        <v>60.355399999999989</v>
      </c>
      <c r="AH20" s="343">
        <v>15.541999999999998</v>
      </c>
      <c r="AI20" s="343">
        <v>16.460878000000001</v>
      </c>
      <c r="AJ20" s="343">
        <v>17.473121999999996</v>
      </c>
      <c r="AK20" s="342">
        <v>16.689599999999999</v>
      </c>
      <c r="AL20" s="360">
        <f t="shared" si="11"/>
        <v>66.165599999999984</v>
      </c>
      <c r="AM20" s="341">
        <v>17.871012400000001</v>
      </c>
      <c r="AN20" s="341">
        <v>19.0919876</v>
      </c>
      <c r="AO20" s="341">
        <v>17.214851200000005</v>
      </c>
      <c r="AP20" s="341">
        <v>18.915548799999996</v>
      </c>
      <c r="AQ20" s="339">
        <f t="shared" ref="AQ20:AQ22" si="12">SUM(AM20:AP20)</f>
        <v>73.093400000000003</v>
      </c>
      <c r="AR20" s="341">
        <v>17.646303199999998</v>
      </c>
      <c r="AS20" s="341">
        <v>17.644980799999995</v>
      </c>
      <c r="AT20" s="341">
        <v>17.578203400000007</v>
      </c>
      <c r="AU20" s="341">
        <v>18.594806000000005</v>
      </c>
      <c r="AV20" s="339">
        <f t="shared" ref="AV20:AV24" si="13">SUM(AR20:AU20)</f>
        <v>71.464293400000003</v>
      </c>
    </row>
    <row r="21" spans="2:48">
      <c r="B21" s="148" t="s">
        <v>388</v>
      </c>
      <c r="C21" s="162" t="s">
        <v>391</v>
      </c>
      <c r="D21" s="338">
        <v>3.952</v>
      </c>
      <c r="E21" s="338">
        <v>3.7315999999999998</v>
      </c>
      <c r="F21" s="338">
        <v>3.2071999999999998</v>
      </c>
      <c r="G21" s="338">
        <v>3.6175999999999995</v>
      </c>
      <c r="H21" s="339">
        <f>SUM(D21:G21)</f>
        <v>14.5084</v>
      </c>
      <c r="I21" s="338">
        <v>4.5371999999999995</v>
      </c>
      <c r="J21" s="338">
        <v>4.0052000000000003</v>
      </c>
      <c r="K21" s="338">
        <v>4.3091999999999997</v>
      </c>
      <c r="L21" s="338">
        <v>5.0555199999999996</v>
      </c>
      <c r="M21" s="339">
        <f>SUM(I21:L21)</f>
        <v>17.907119999999999</v>
      </c>
      <c r="N21" s="338">
        <v>3.8988</v>
      </c>
      <c r="O21" s="338">
        <v>3.8759999999999999</v>
      </c>
      <c r="P21" s="338">
        <v>3.1463999999999999</v>
      </c>
      <c r="Q21" s="338">
        <v>3.2679999999999998</v>
      </c>
      <c r="R21" s="339">
        <f>SUM(N21:Q21)</f>
        <v>14.1892</v>
      </c>
      <c r="S21" s="358">
        <v>3.5907961679999998</v>
      </c>
      <c r="T21" s="358">
        <v>4.6093973399999992</v>
      </c>
      <c r="U21" s="358">
        <v>3.5415999999999999</v>
      </c>
      <c r="V21" s="358">
        <v>3.2920612199999999</v>
      </c>
      <c r="W21" s="339">
        <f>SUM(S21:V21)</f>
        <v>15.033854727999998</v>
      </c>
      <c r="X21" s="358">
        <v>3.1934751599999998</v>
      </c>
      <c r="Y21" s="358">
        <v>3.5643999999999996</v>
      </c>
      <c r="Z21" s="358">
        <v>2.8682173520000007</v>
      </c>
      <c r="AA21" s="359">
        <v>2.8987074879999994</v>
      </c>
      <c r="AB21" s="339">
        <f t="shared" si="9"/>
        <v>12.524799999999999</v>
      </c>
      <c r="AC21" s="343">
        <v>2.1583999999999999</v>
      </c>
      <c r="AD21" s="343">
        <v>3.0552000000000001</v>
      </c>
      <c r="AE21" s="343">
        <v>3.8988759999999987</v>
      </c>
      <c r="AF21" s="343">
        <v>3.7597200000000011</v>
      </c>
      <c r="AG21" s="339">
        <f t="shared" si="10"/>
        <v>12.872195999999999</v>
      </c>
      <c r="AH21" s="343">
        <v>3.6555999999999997</v>
      </c>
      <c r="AI21" s="343">
        <v>3.7837347079999999</v>
      </c>
      <c r="AJ21" s="343">
        <v>4.3406652919999997</v>
      </c>
      <c r="AK21" s="342">
        <v>4.7804000000000002</v>
      </c>
      <c r="AL21" s="360">
        <f t="shared" si="11"/>
        <v>16.560400000000001</v>
      </c>
      <c r="AM21" s="341">
        <v>4.9922880000000003</v>
      </c>
      <c r="AN21" s="341">
        <v>5.170712</v>
      </c>
      <c r="AO21" s="341">
        <v>5.5452667359999994</v>
      </c>
      <c r="AP21" s="341">
        <v>6.0219332640000003</v>
      </c>
      <c r="AQ21" s="339">
        <f t="shared" si="12"/>
        <v>21.7302</v>
      </c>
      <c r="AR21" s="341">
        <v>5.3746670280000002</v>
      </c>
      <c r="AS21" s="341">
        <v>5.212132972</v>
      </c>
      <c r="AT21" s="341">
        <v>4.866249980000001</v>
      </c>
      <c r="AU21" s="341">
        <v>5.968687283999996</v>
      </c>
      <c r="AV21" s="339">
        <f t="shared" si="13"/>
        <v>21.421737263999997</v>
      </c>
    </row>
    <row r="22" spans="2:48" s="148" customFormat="1">
      <c r="B22" s="148" t="s">
        <v>389</v>
      </c>
      <c r="C22" s="161" t="s">
        <v>391</v>
      </c>
      <c r="D22" s="344">
        <v>17.314733002999997</v>
      </c>
      <c r="E22" s="344">
        <v>16.510354190000001</v>
      </c>
      <c r="F22" s="344">
        <v>15.854353730000001</v>
      </c>
      <c r="G22" s="344">
        <v>17.752126569000001</v>
      </c>
      <c r="H22" s="361">
        <f>SUM(D22:G22)</f>
        <v>67.431567491999999</v>
      </c>
      <c r="I22" s="344">
        <v>18.817194520999994</v>
      </c>
      <c r="J22" s="344">
        <v>15.611454727999996</v>
      </c>
      <c r="K22" s="344">
        <v>15.046950231</v>
      </c>
      <c r="L22" s="344">
        <v>20.382652457999999</v>
      </c>
      <c r="M22" s="361">
        <f>SUM(I22:L22)</f>
        <v>69.858251937999981</v>
      </c>
      <c r="N22" s="344">
        <v>20.523204160000002</v>
      </c>
      <c r="O22" s="344">
        <v>22.495198504000001</v>
      </c>
      <c r="P22" s="344">
        <v>20.465735125999998</v>
      </c>
      <c r="Q22" s="344">
        <v>23.421138784999993</v>
      </c>
      <c r="R22" s="339">
        <f>SUM(N22:Q22)</f>
        <v>86.905276575000002</v>
      </c>
      <c r="S22" s="358">
        <v>23.572145997</v>
      </c>
      <c r="T22" s="358">
        <v>24.245282139000004</v>
      </c>
      <c r="U22" s="358">
        <v>22.930108294999997</v>
      </c>
      <c r="V22" s="358">
        <v>25.581980456</v>
      </c>
      <c r="W22" s="339">
        <f>SUM(S22:V22)</f>
        <v>96.329516886999997</v>
      </c>
      <c r="X22" s="358">
        <v>25.513200000000001</v>
      </c>
      <c r="Y22" s="358">
        <v>22.587199999999999</v>
      </c>
      <c r="Z22" s="358">
        <v>25.171199999999999</v>
      </c>
      <c r="AA22" s="359">
        <v>26.478399999999997</v>
      </c>
      <c r="AB22" s="339">
        <f t="shared" si="9"/>
        <v>99.75</v>
      </c>
      <c r="AC22" s="343">
        <v>26.706399999999999</v>
      </c>
      <c r="AD22" s="343">
        <v>22.488399999999999</v>
      </c>
      <c r="AE22" s="343">
        <v>21.131515</v>
      </c>
      <c r="AF22" s="343">
        <v>22.759264000000016</v>
      </c>
      <c r="AG22" s="339">
        <f t="shared" si="10"/>
        <v>93.08557900000001</v>
      </c>
      <c r="AH22" s="343">
        <v>23.309200000000001</v>
      </c>
      <c r="AI22" s="343">
        <v>24.087161250999998</v>
      </c>
      <c r="AJ22" s="343">
        <v>21.839638748999995</v>
      </c>
      <c r="AK22" s="342">
        <v>26.531600000000008</v>
      </c>
      <c r="AL22" s="360">
        <f t="shared" si="11"/>
        <v>95.767600000000002</v>
      </c>
      <c r="AM22" s="341">
        <v>24.882400000000001</v>
      </c>
      <c r="AN22" s="341">
        <v>23.1876</v>
      </c>
      <c r="AO22" s="341">
        <v>20.290735892000001</v>
      </c>
      <c r="AP22" s="341">
        <v>24.230064108000004</v>
      </c>
      <c r="AQ22" s="339">
        <f t="shared" si="12"/>
        <v>92.590800000000016</v>
      </c>
      <c r="AR22" s="341">
        <v>25.741199999999999</v>
      </c>
      <c r="AS22" s="341">
        <v>25.053851724999994</v>
      </c>
      <c r="AT22" s="341">
        <v>24.934820657999996</v>
      </c>
      <c r="AU22" s="341">
        <v>24.368458454999999</v>
      </c>
      <c r="AV22" s="339">
        <f t="shared" si="13"/>
        <v>100.09833083799998</v>
      </c>
    </row>
    <row r="23" spans="2:48">
      <c r="B23" s="153"/>
      <c r="C23" s="58" t="s">
        <v>391</v>
      </c>
      <c r="D23" s="362">
        <f>SUM(D19:D22)</f>
        <v>131.39833300299998</v>
      </c>
      <c r="E23" s="362">
        <f t="shared" ref="E23:Z23" si="14">SUM(E19:E22)</f>
        <v>126.06435419</v>
      </c>
      <c r="F23" s="362">
        <f t="shared" si="14"/>
        <v>122.83955372999999</v>
      </c>
      <c r="G23" s="362">
        <f t="shared" si="14"/>
        <v>123.25532656899998</v>
      </c>
      <c r="H23" s="363">
        <f t="shared" si="14"/>
        <v>503.55756749199992</v>
      </c>
      <c r="I23" s="362">
        <f t="shared" si="14"/>
        <v>121.73639452099999</v>
      </c>
      <c r="J23" s="362">
        <f t="shared" si="14"/>
        <v>115.30825472800001</v>
      </c>
      <c r="K23" s="362">
        <f t="shared" si="14"/>
        <v>115.556950231</v>
      </c>
      <c r="L23" s="362">
        <f t="shared" si="14"/>
        <v>121.55917245799999</v>
      </c>
      <c r="M23" s="363">
        <f t="shared" si="14"/>
        <v>474.16077193799998</v>
      </c>
      <c r="N23" s="362">
        <f t="shared" si="14"/>
        <v>123.99720416</v>
      </c>
      <c r="O23" s="362">
        <f t="shared" si="14"/>
        <v>129.898398504</v>
      </c>
      <c r="P23" s="362">
        <f t="shared" si="14"/>
        <v>129.60173512599999</v>
      </c>
      <c r="Q23" s="362">
        <f t="shared" si="14"/>
        <v>132.268338785</v>
      </c>
      <c r="R23" s="363">
        <f t="shared" si="14"/>
        <v>515.76567657500004</v>
      </c>
      <c r="S23" s="362">
        <f t="shared" si="14"/>
        <v>127.00237896499999</v>
      </c>
      <c r="T23" s="362">
        <f t="shared" si="14"/>
        <v>128.82654627900001</v>
      </c>
      <c r="U23" s="362">
        <f t="shared" si="14"/>
        <v>129.630315895</v>
      </c>
      <c r="V23" s="362">
        <f t="shared" si="14"/>
        <v>131.040761876</v>
      </c>
      <c r="W23" s="363">
        <f t="shared" si="14"/>
        <v>516.50000301499995</v>
      </c>
      <c r="X23" s="362">
        <f t="shared" si="14"/>
        <v>127.71122156</v>
      </c>
      <c r="Y23" s="362">
        <f t="shared" si="14"/>
        <v>126.5856</v>
      </c>
      <c r="Z23" s="362">
        <f t="shared" si="14"/>
        <v>128.15857975199998</v>
      </c>
      <c r="AA23" s="364">
        <v>129.29819868800001</v>
      </c>
      <c r="AB23" s="363">
        <f t="shared" si="9"/>
        <v>511.75360000000001</v>
      </c>
      <c r="AC23" s="364">
        <f>SUM(AC19:AC22)</f>
        <v>122.8008</v>
      </c>
      <c r="AD23" s="364">
        <v>123.70519999999999</v>
      </c>
      <c r="AE23" s="364">
        <f t="shared" ref="AE23:AF23" si="15">SUM(AE19:AE22)</f>
        <v>118.41159099999999</v>
      </c>
      <c r="AF23" s="364">
        <f t="shared" si="15"/>
        <v>122.86038400000001</v>
      </c>
      <c r="AG23" s="363">
        <f t="shared" si="10"/>
        <v>487.77797499999997</v>
      </c>
      <c r="AH23" s="364">
        <f>SUM(AH19:AH22)</f>
        <v>120.31559999999999</v>
      </c>
      <c r="AI23" s="364">
        <f>SUM(AI19:AI22)</f>
        <v>121.77577395899999</v>
      </c>
      <c r="AJ23" s="364">
        <f>SUM(AJ19:AJ22)</f>
        <v>122.48062604099999</v>
      </c>
      <c r="AK23" s="365">
        <f t="shared" ref="AK23" si="16">AK14*7.6</f>
        <v>127.22399999999996</v>
      </c>
      <c r="AL23" s="366">
        <f t="shared" si="11"/>
        <v>491.79599999999994</v>
      </c>
      <c r="AM23" s="364">
        <f>SUM(AM19:AM22)</f>
        <v>121.9059</v>
      </c>
      <c r="AN23" s="364">
        <f>SUM(AN19:AN22)</f>
        <v>124.99009999999998</v>
      </c>
      <c r="AO23" s="364">
        <f>SUM(AO19:AO22)</f>
        <v>119.38284462800003</v>
      </c>
      <c r="AP23" s="350">
        <f t="shared" ref="AP23" si="17">SUM(AP19:AP22)</f>
        <v>130.12896297199998</v>
      </c>
      <c r="AQ23" s="351">
        <f>SUM(AQ19:AQ22)</f>
        <v>496.40780760000007</v>
      </c>
      <c r="AR23" s="364">
        <f>SUM(AR19:AR22)</f>
        <v>127.40697022800001</v>
      </c>
      <c r="AS23" s="364">
        <f>SUM(AS19:AS22)</f>
        <v>131.55163309699998</v>
      </c>
      <c r="AT23" s="364">
        <f>SUM(AT19:AT22)</f>
        <v>131.45845403800001</v>
      </c>
      <c r="AU23" s="364">
        <f>SUM(AU19:AU22)</f>
        <v>138.396370139</v>
      </c>
      <c r="AV23" s="351">
        <f t="shared" si="13"/>
        <v>528.81342750199997</v>
      </c>
    </row>
    <row r="24" spans="2:48">
      <c r="B24" s="28" t="s">
        <v>390</v>
      </c>
      <c r="C24" s="162" t="s">
        <v>391</v>
      </c>
      <c r="D24" s="338">
        <v>8.4055999999999997</v>
      </c>
      <c r="E24" s="338">
        <v>6.0571999999999999</v>
      </c>
      <c r="F24" s="338">
        <v>6.1711999999999998</v>
      </c>
      <c r="G24" s="338">
        <v>6.8475999999999999</v>
      </c>
      <c r="H24" s="361">
        <f>SUM(D24:G24)</f>
        <v>27.4816</v>
      </c>
      <c r="I24" s="338">
        <v>6.1408000000000005</v>
      </c>
      <c r="J24" s="338">
        <v>6.1635999999999997</v>
      </c>
      <c r="K24" s="338">
        <v>6.84</v>
      </c>
      <c r="L24" s="338">
        <v>6.5207999999999995</v>
      </c>
      <c r="M24" s="361">
        <f>SUM(I24:L24)</f>
        <v>25.665199999999999</v>
      </c>
      <c r="N24" s="338">
        <v>4.9324000000000003</v>
      </c>
      <c r="O24" s="338">
        <v>3.7771999999999997</v>
      </c>
      <c r="P24" s="338">
        <v>3.4428000000000001</v>
      </c>
      <c r="Q24" s="338">
        <v>3.8759999999999999</v>
      </c>
      <c r="R24" s="339">
        <f>SUM(N24:Q24)</f>
        <v>16.028400000000001</v>
      </c>
      <c r="S24" s="358">
        <v>2.2875999999999999</v>
      </c>
      <c r="T24" s="358">
        <v>2.4396</v>
      </c>
      <c r="U24" s="358">
        <v>1.8163999999999998</v>
      </c>
      <c r="V24" s="358">
        <v>1.2844</v>
      </c>
      <c r="W24" s="339">
        <f>SUM(S24:V24)</f>
        <v>7.8279999999999994</v>
      </c>
      <c r="X24" s="358">
        <v>1.61842</v>
      </c>
      <c r="Y24" s="358">
        <v>2.0975999999999999</v>
      </c>
      <c r="Z24" s="358">
        <v>1.1759100532000004</v>
      </c>
      <c r="AA24" s="359">
        <v>1.5452699468</v>
      </c>
      <c r="AB24" s="339">
        <f t="shared" si="9"/>
        <v>6.4372000000000007</v>
      </c>
      <c r="AC24" s="343">
        <v>1.4136</v>
      </c>
      <c r="AD24" s="343">
        <v>1.6947999999999999</v>
      </c>
      <c r="AE24" s="343">
        <v>2.9716000000000009</v>
      </c>
      <c r="AF24" s="343">
        <v>1.9075999999999982</v>
      </c>
      <c r="AG24" s="339">
        <f t="shared" si="10"/>
        <v>7.9875999999999987</v>
      </c>
      <c r="AH24" s="343">
        <v>2.9868000000000001</v>
      </c>
      <c r="AI24" s="343">
        <v>2.5343068071999997</v>
      </c>
      <c r="AJ24" s="343">
        <v>2.0408931928</v>
      </c>
      <c r="AK24" s="342">
        <v>2.5004000000000004</v>
      </c>
      <c r="AL24" s="360">
        <f t="shared" si="11"/>
        <v>10.0624</v>
      </c>
      <c r="AM24" s="341">
        <v>3.6327999999999996</v>
      </c>
      <c r="AN24" s="341">
        <v>4.3722000000000012</v>
      </c>
      <c r="AO24" s="341">
        <v>3.9799634400000001</v>
      </c>
      <c r="AP24" s="341">
        <v>2.6602214260000001</v>
      </c>
      <c r="AQ24" s="360">
        <f>SUM(AM24:AP24)</f>
        <v>14.645184866000001</v>
      </c>
      <c r="AR24" s="341">
        <v>2.9248786351999998</v>
      </c>
      <c r="AS24" s="341">
        <v>2.9899653239999995</v>
      </c>
      <c r="AT24" s="341">
        <v>3.3028059708000002</v>
      </c>
      <c r="AU24" s="341">
        <v>2.7454516412000003</v>
      </c>
      <c r="AV24" s="339">
        <f t="shared" si="13"/>
        <v>11.963101571199999</v>
      </c>
    </row>
    <row r="25" spans="2:48"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AA25" s="341"/>
      <c r="AB25" s="359"/>
      <c r="AC25" s="359"/>
      <c r="AD25" s="359"/>
      <c r="AE25" s="359"/>
      <c r="AF25" s="359"/>
      <c r="AG25" s="359"/>
      <c r="AM25" s="304"/>
      <c r="AR25" s="304"/>
      <c r="AT25" s="341"/>
    </row>
    <row r="26" spans="2:48">
      <c r="H26" s="339"/>
      <c r="I26" s="338"/>
      <c r="J26" s="338"/>
      <c r="K26" s="338"/>
      <c r="L26" s="338"/>
      <c r="M26" s="339"/>
      <c r="N26" s="338"/>
      <c r="O26" s="338"/>
      <c r="P26" s="338"/>
      <c r="Q26" s="338"/>
      <c r="R26" s="339"/>
      <c r="V26" s="338"/>
      <c r="W26" s="339"/>
      <c r="AB26" s="339"/>
      <c r="AC26" s="339"/>
      <c r="AD26" s="339"/>
      <c r="AE26" s="339"/>
      <c r="AF26" s="339"/>
      <c r="AG26" s="339"/>
      <c r="AM26" s="304"/>
      <c r="AR26" s="304"/>
      <c r="AT26" s="341"/>
    </row>
    <row r="27" spans="2:48" outlineLevel="1">
      <c r="B27" s="249" t="s">
        <v>384</v>
      </c>
      <c r="C27" s="250"/>
      <c r="D27" s="160" t="s">
        <v>145</v>
      </c>
      <c r="E27" s="160" t="s">
        <v>146</v>
      </c>
      <c r="F27" s="160" t="s">
        <v>147</v>
      </c>
      <c r="G27" s="160" t="s">
        <v>148</v>
      </c>
      <c r="H27" s="52">
        <v>2015</v>
      </c>
      <c r="I27" s="160" t="s">
        <v>149</v>
      </c>
      <c r="J27" s="160" t="s">
        <v>150</v>
      </c>
      <c r="K27" s="160" t="s">
        <v>151</v>
      </c>
      <c r="L27" s="160" t="s">
        <v>152</v>
      </c>
      <c r="M27" s="52">
        <v>2016</v>
      </c>
      <c r="N27" s="160" t="s">
        <v>153</v>
      </c>
      <c r="O27" s="160" t="s">
        <v>154</v>
      </c>
      <c r="P27" s="160" t="s">
        <v>155</v>
      </c>
      <c r="Q27" s="160" t="s">
        <v>156</v>
      </c>
      <c r="R27" s="52">
        <v>2017</v>
      </c>
      <c r="S27" s="160" t="s">
        <v>157</v>
      </c>
      <c r="T27" s="160" t="s">
        <v>164</v>
      </c>
      <c r="U27" s="160" t="s">
        <v>165</v>
      </c>
      <c r="V27" s="160" t="s">
        <v>168</v>
      </c>
      <c r="W27" s="52">
        <v>2018</v>
      </c>
      <c r="X27" s="160" t="s">
        <v>169</v>
      </c>
      <c r="Y27" s="160" t="s">
        <v>177</v>
      </c>
      <c r="Z27" s="160" t="s">
        <v>189</v>
      </c>
      <c r="AA27" s="160" t="s">
        <v>383</v>
      </c>
      <c r="AB27" s="52">
        <v>2019</v>
      </c>
      <c r="AC27" s="160" t="s">
        <v>262</v>
      </c>
      <c r="AD27" s="160" t="s">
        <v>287</v>
      </c>
      <c r="AE27" s="160" t="s">
        <v>293</v>
      </c>
      <c r="AF27" s="160" t="s">
        <v>301</v>
      </c>
      <c r="AG27" s="52">
        <v>2020</v>
      </c>
      <c r="AH27" s="160" t="s">
        <v>312</v>
      </c>
      <c r="AI27" s="160" t="s">
        <v>315</v>
      </c>
      <c r="AJ27" s="160" t="s">
        <v>321</v>
      </c>
      <c r="AK27" s="112" t="s">
        <v>324</v>
      </c>
      <c r="AL27" s="120">
        <v>2021</v>
      </c>
      <c r="AM27" s="160" t="s">
        <v>327</v>
      </c>
      <c r="AN27" s="160" t="s">
        <v>331</v>
      </c>
      <c r="AO27" s="160" t="s">
        <v>335</v>
      </c>
      <c r="AP27" s="160" t="s">
        <v>351</v>
      </c>
      <c r="AQ27" s="120">
        <v>2022</v>
      </c>
      <c r="AR27" s="160" t="s">
        <v>352</v>
      </c>
      <c r="AS27" s="160" t="s">
        <v>415</v>
      </c>
      <c r="AT27" s="160" t="s">
        <v>423</v>
      </c>
      <c r="AU27" s="160" t="s">
        <v>428</v>
      </c>
      <c r="AV27" s="120">
        <v>2023</v>
      </c>
    </row>
    <row r="28" spans="2:48" outlineLevel="1">
      <c r="B28" s="367" t="s">
        <v>392</v>
      </c>
      <c r="C28" s="368" t="s">
        <v>393</v>
      </c>
      <c r="D28" s="369">
        <v>0.64359559178282588</v>
      </c>
      <c r="E28" s="369">
        <v>0.60741923173839307</v>
      </c>
      <c r="F28" s="369">
        <v>0.54963540345687256</v>
      </c>
      <c r="G28" s="369">
        <v>0.5707067527063826</v>
      </c>
      <c r="H28" s="370">
        <v>0.59367467050381439</v>
      </c>
      <c r="I28" s="369">
        <v>0.63152804007937702</v>
      </c>
      <c r="J28" s="369">
        <v>0.52144415783782117</v>
      </c>
      <c r="K28" s="369">
        <v>0.55120134814569721</v>
      </c>
      <c r="L28" s="369">
        <v>0.57530424920263235</v>
      </c>
      <c r="M28" s="370">
        <v>0.57020072803374022</v>
      </c>
      <c r="N28" s="369">
        <v>0.55149904763670887</v>
      </c>
      <c r="O28" s="369">
        <v>0.52883747517901192</v>
      </c>
      <c r="P28" s="369">
        <v>0.53235077161282784</v>
      </c>
      <c r="Q28" s="369">
        <v>0.54328601631417062</v>
      </c>
      <c r="R28" s="370">
        <v>0.54167322926562944</v>
      </c>
      <c r="S28" s="369">
        <v>0.52627683197631381</v>
      </c>
      <c r="T28" s="369">
        <v>0.53750100937433476</v>
      </c>
      <c r="U28" s="369">
        <v>0.50492483915136699</v>
      </c>
      <c r="V28" s="369">
        <v>0.51053941757325805</v>
      </c>
      <c r="W28" s="370">
        <v>0.51889892619471323</v>
      </c>
      <c r="X28" s="369">
        <v>0.53419014499276651</v>
      </c>
      <c r="Y28" s="369">
        <v>0.5</v>
      </c>
      <c r="Z28" s="369">
        <v>0.54</v>
      </c>
      <c r="AA28" s="369">
        <v>0.5</v>
      </c>
      <c r="AB28" s="370">
        <v>0.51</v>
      </c>
      <c r="AC28" s="369">
        <v>0.507778532642985</v>
      </c>
      <c r="AD28" s="369">
        <v>0.507778532642985</v>
      </c>
      <c r="AE28" s="369">
        <v>0.507778532642985</v>
      </c>
      <c r="AF28" s="369">
        <v>0.507778532642985</v>
      </c>
      <c r="AG28" s="371">
        <v>0.507778532642985</v>
      </c>
      <c r="AH28" s="369">
        <v>0.49189967664561274</v>
      </c>
      <c r="AI28" s="369">
        <v>0.48832739641900585</v>
      </c>
      <c r="AJ28" s="369">
        <v>0.47609097739616496</v>
      </c>
      <c r="AK28" s="369">
        <v>0.4840137780278167</v>
      </c>
      <c r="AL28" s="371">
        <v>0.49</v>
      </c>
      <c r="AM28" s="369">
        <v>0.45236449684142094</v>
      </c>
      <c r="AN28" s="369">
        <v>0.44</v>
      </c>
      <c r="AO28" s="369">
        <v>0.43</v>
      </c>
      <c r="AP28" s="369">
        <v>0.44662189688229348</v>
      </c>
      <c r="AQ28" s="371">
        <v>0.44662189688229348</v>
      </c>
      <c r="AR28" s="369">
        <v>0.46651249602918266</v>
      </c>
      <c r="AS28" s="369">
        <v>0.46683566172961671</v>
      </c>
      <c r="AT28" s="415">
        <v>0.46390885359113881</v>
      </c>
      <c r="AU28" s="415">
        <v>0.46645559320021435</v>
      </c>
      <c r="AV28" s="420">
        <v>0.46592815113753816</v>
      </c>
    </row>
    <row r="29" spans="2:48" outlineLevel="1">
      <c r="B29" s="372" t="s">
        <v>394</v>
      </c>
      <c r="C29" s="368" t="s">
        <v>393</v>
      </c>
      <c r="D29" s="369">
        <v>0.12564743135864173</v>
      </c>
      <c r="E29" s="369">
        <v>0.13224192172787738</v>
      </c>
      <c r="F29" s="369">
        <v>0.13808898926654881</v>
      </c>
      <c r="G29" s="369">
        <v>0.13582514806862728</v>
      </c>
      <c r="H29" s="370">
        <v>0.13284278994712645</v>
      </c>
      <c r="I29" s="369">
        <v>0.14088183397940571</v>
      </c>
      <c r="J29" s="369">
        <v>0.14318993702490393</v>
      </c>
      <c r="K29" s="369">
        <v>0.14331943576231831</v>
      </c>
      <c r="L29" s="369">
        <v>0.13522188932491783</v>
      </c>
      <c r="M29" s="370">
        <v>0.1405750937610501</v>
      </c>
      <c r="N29" s="369">
        <v>0.17645109906892731</v>
      </c>
      <c r="O29" s="369">
        <v>0.18782718575124854</v>
      </c>
      <c r="P29" s="369">
        <v>0.19186976431664973</v>
      </c>
      <c r="Q29" s="369">
        <v>0.19041657799166692</v>
      </c>
      <c r="R29" s="370">
        <v>0.1856881845690824</v>
      </c>
      <c r="S29" s="369">
        <v>0.18638045891931904</v>
      </c>
      <c r="T29" s="369">
        <v>0.18369144711245533</v>
      </c>
      <c r="U29" s="369">
        <v>0.18419929035202659</v>
      </c>
      <c r="V29" s="369">
        <v>0.1826745165470377</v>
      </c>
      <c r="W29" s="370">
        <v>0.18439298746266403</v>
      </c>
      <c r="X29" s="369">
        <v>0.17747185695593554</v>
      </c>
      <c r="Y29" s="369">
        <v>0.19</v>
      </c>
      <c r="Z29" s="369">
        <v>0.2</v>
      </c>
      <c r="AA29" s="369">
        <v>0.18</v>
      </c>
      <c r="AB29" s="370">
        <v>0.18</v>
      </c>
      <c r="AC29" s="369">
        <v>0.19207001200942314</v>
      </c>
      <c r="AD29" s="369">
        <v>0.19207001200942314</v>
      </c>
      <c r="AE29" s="369">
        <v>0.19207001200942314</v>
      </c>
      <c r="AF29" s="369">
        <v>0.19207001200942314</v>
      </c>
      <c r="AG29" s="371">
        <v>0.19207001200942314</v>
      </c>
      <c r="AH29" s="369">
        <v>0.18909704982730782</v>
      </c>
      <c r="AI29" s="369">
        <v>0.1936493881562191</v>
      </c>
      <c r="AJ29" s="369">
        <v>0.19392242543376606</v>
      </c>
      <c r="AK29" s="369">
        <v>0.19140620808378414</v>
      </c>
      <c r="AL29" s="371">
        <v>0.19</v>
      </c>
      <c r="AM29" s="369">
        <v>0.19436869738045423</v>
      </c>
      <c r="AN29" s="369">
        <v>0.2</v>
      </c>
      <c r="AO29" s="369">
        <v>0.2</v>
      </c>
      <c r="AP29" s="369">
        <v>0.19816784512951782</v>
      </c>
      <c r="AQ29" s="371">
        <v>0.19816784512951782</v>
      </c>
      <c r="AR29" s="369">
        <v>0.19212453372166508</v>
      </c>
      <c r="AS29" s="369">
        <v>0.19137913763501924</v>
      </c>
      <c r="AT29" s="415">
        <v>0.19623476639828552</v>
      </c>
      <c r="AU29" s="415">
        <v>0.19630003920551992</v>
      </c>
      <c r="AV29" s="420">
        <v>0.19400961924012244</v>
      </c>
    </row>
    <row r="30" spans="2:48" outlineLevel="1">
      <c r="B30" s="373" t="s">
        <v>395</v>
      </c>
      <c r="C30" s="374" t="s">
        <v>393</v>
      </c>
      <c r="D30" s="375">
        <v>0.230756976858532</v>
      </c>
      <c r="E30" s="375">
        <v>0.26033884653372946</v>
      </c>
      <c r="F30" s="375">
        <v>0.3122756072765786</v>
      </c>
      <c r="G30" s="375">
        <v>0.29346809922499012</v>
      </c>
      <c r="H30" s="376">
        <v>0.27348253954905904</v>
      </c>
      <c r="I30" s="375">
        <v>0.22759012594121716</v>
      </c>
      <c r="J30" s="375">
        <v>0.33536590513727499</v>
      </c>
      <c r="K30" s="375">
        <v>0.30547921609198447</v>
      </c>
      <c r="L30" s="375">
        <v>0.28947386147244997</v>
      </c>
      <c r="M30" s="376">
        <v>0.28922417820520957</v>
      </c>
      <c r="N30" s="375">
        <v>0.27204985329436376</v>
      </c>
      <c r="O30" s="375">
        <v>0.28333533906973946</v>
      </c>
      <c r="P30" s="375">
        <v>0.2757794640705224</v>
      </c>
      <c r="Q30" s="375">
        <v>0.26629740569416233</v>
      </c>
      <c r="R30" s="376">
        <v>0.27263858616528824</v>
      </c>
      <c r="S30" s="375">
        <v>0.28734270910436716</v>
      </c>
      <c r="T30" s="375">
        <v>0.27880754351320997</v>
      </c>
      <c r="U30" s="375">
        <v>0.31087587049660631</v>
      </c>
      <c r="V30" s="375">
        <v>0.3067860658797042</v>
      </c>
      <c r="W30" s="376">
        <v>0.29670808634262269</v>
      </c>
      <c r="X30" s="375">
        <v>0.28833799805129795</v>
      </c>
      <c r="Y30" s="377">
        <v>0.31</v>
      </c>
      <c r="Z30" s="377">
        <v>0.26</v>
      </c>
      <c r="AA30" s="377">
        <v>0.32</v>
      </c>
      <c r="AB30" s="376">
        <v>0.31</v>
      </c>
      <c r="AC30" s="375">
        <v>0.30015145534759186</v>
      </c>
      <c r="AD30" s="375">
        <v>0.30015145534759186</v>
      </c>
      <c r="AE30" s="375">
        <v>0.30015145534759186</v>
      </c>
      <c r="AF30" s="375">
        <v>0.30015145534759186</v>
      </c>
      <c r="AG30" s="378">
        <v>0.30015145534759186</v>
      </c>
      <c r="AH30" s="375">
        <v>0.31900327352707941</v>
      </c>
      <c r="AI30" s="375">
        <v>0.31802321542477507</v>
      </c>
      <c r="AJ30" s="375">
        <v>0.32998659717006901</v>
      </c>
      <c r="AK30" s="375">
        <v>0.32458001388839902</v>
      </c>
      <c r="AL30" s="378">
        <v>0.32</v>
      </c>
      <c r="AM30" s="375">
        <v>0.3532668057781248</v>
      </c>
      <c r="AN30" s="375">
        <v>0.37</v>
      </c>
      <c r="AO30" s="375">
        <v>0.37</v>
      </c>
      <c r="AP30" s="375">
        <v>0.35521025798818867</v>
      </c>
      <c r="AQ30" s="378">
        <v>0.35521025798818867</v>
      </c>
      <c r="AR30" s="375">
        <v>0.34136297024915224</v>
      </c>
      <c r="AS30" s="375">
        <v>0.34178520063536399</v>
      </c>
      <c r="AT30" s="375">
        <v>0.3398563800105755</v>
      </c>
      <c r="AU30" s="375">
        <v>0.33724436759426574</v>
      </c>
      <c r="AV30" s="378">
        <v>0.34006222962233934</v>
      </c>
    </row>
    <row r="31" spans="2:48">
      <c r="H31" s="305"/>
      <c r="I31" s="47"/>
      <c r="J31" s="47"/>
      <c r="K31" s="47"/>
      <c r="L31" s="47"/>
      <c r="M31" s="305"/>
      <c r="N31" s="47"/>
      <c r="O31" s="47"/>
      <c r="P31" s="47"/>
      <c r="Q31" s="47"/>
      <c r="R31" s="305"/>
      <c r="V31" s="47"/>
      <c r="W31" s="305"/>
      <c r="AB31" s="305"/>
      <c r="AC31" s="305"/>
      <c r="AD31" s="305"/>
      <c r="AE31" s="305"/>
      <c r="AF31" s="305"/>
      <c r="AG31" s="305"/>
      <c r="AI31" s="157"/>
      <c r="AJ31" s="157"/>
      <c r="AM31" s="304"/>
      <c r="AR31" s="304"/>
      <c r="AT31" s="341"/>
    </row>
    <row r="32" spans="2:48">
      <c r="H32" s="305"/>
      <c r="I32" s="47"/>
      <c r="J32" s="47"/>
      <c r="K32" s="47"/>
      <c r="L32" s="47"/>
      <c r="M32" s="305"/>
      <c r="N32" s="47"/>
      <c r="O32" s="47"/>
      <c r="P32" s="47"/>
      <c r="Q32" s="47"/>
      <c r="R32" s="337"/>
      <c r="V32" s="47"/>
      <c r="W32" s="337"/>
      <c r="AB32" s="337"/>
      <c r="AC32" s="337"/>
      <c r="AD32" s="337"/>
      <c r="AE32" s="337"/>
      <c r="AF32" s="337"/>
      <c r="AG32" s="337"/>
      <c r="AM32" s="304"/>
      <c r="AR32" s="304"/>
      <c r="AT32" s="341"/>
    </row>
    <row r="33" spans="2:50">
      <c r="B33" s="249" t="s">
        <v>396</v>
      </c>
      <c r="C33" s="250"/>
      <c r="D33" s="160" t="s">
        <v>145</v>
      </c>
      <c r="E33" s="160" t="s">
        <v>146</v>
      </c>
      <c r="F33" s="160" t="s">
        <v>147</v>
      </c>
      <c r="G33" s="160" t="s">
        <v>148</v>
      </c>
      <c r="H33" s="52">
        <v>2015</v>
      </c>
      <c r="I33" s="160" t="s">
        <v>149</v>
      </c>
      <c r="J33" s="160" t="s">
        <v>150</v>
      </c>
      <c r="K33" s="160" t="s">
        <v>151</v>
      </c>
      <c r="L33" s="160" t="s">
        <v>152</v>
      </c>
      <c r="M33" s="52">
        <v>2016</v>
      </c>
      <c r="N33" s="160" t="s">
        <v>153</v>
      </c>
      <c r="O33" s="160" t="s">
        <v>154</v>
      </c>
      <c r="P33" s="160" t="s">
        <v>155</v>
      </c>
      <c r="Q33" s="160" t="s">
        <v>156</v>
      </c>
      <c r="R33" s="52">
        <v>2017</v>
      </c>
      <c r="S33" s="160" t="s">
        <v>157</v>
      </c>
      <c r="T33" s="160" t="s">
        <v>164</v>
      </c>
      <c r="U33" s="160" t="s">
        <v>165</v>
      </c>
      <c r="V33" s="160" t="s">
        <v>168</v>
      </c>
      <c r="W33" s="52">
        <v>2018</v>
      </c>
      <c r="X33" s="160" t="s">
        <v>169</v>
      </c>
      <c r="Y33" s="160" t="s">
        <v>177</v>
      </c>
      <c r="Z33" s="160" t="s">
        <v>189</v>
      </c>
      <c r="AA33" s="160" t="s">
        <v>383</v>
      </c>
      <c r="AB33" s="52">
        <v>2019</v>
      </c>
      <c r="AC33" s="160" t="s">
        <v>262</v>
      </c>
      <c r="AD33" s="160" t="s">
        <v>287</v>
      </c>
      <c r="AE33" s="160" t="s">
        <v>293</v>
      </c>
      <c r="AF33" s="160" t="s">
        <v>301</v>
      </c>
      <c r="AG33" s="52">
        <v>2020</v>
      </c>
      <c r="AH33" s="160" t="s">
        <v>312</v>
      </c>
      <c r="AI33" s="160" t="s">
        <v>315</v>
      </c>
      <c r="AJ33" s="160" t="s">
        <v>321</v>
      </c>
      <c r="AK33" s="112" t="s">
        <v>324</v>
      </c>
      <c r="AL33" s="120">
        <v>2021</v>
      </c>
      <c r="AM33" s="160" t="s">
        <v>327</v>
      </c>
      <c r="AN33" s="160" t="s">
        <v>331</v>
      </c>
      <c r="AO33" s="160" t="s">
        <v>335</v>
      </c>
      <c r="AP33" s="160" t="s">
        <v>351</v>
      </c>
      <c r="AQ33" s="120">
        <v>2022</v>
      </c>
      <c r="AR33" s="160" t="s">
        <v>352</v>
      </c>
      <c r="AS33" s="160" t="s">
        <v>415</v>
      </c>
      <c r="AT33" s="160" t="s">
        <v>423</v>
      </c>
      <c r="AU33" s="160" t="s">
        <v>428</v>
      </c>
      <c r="AV33" s="120">
        <v>2023</v>
      </c>
    </row>
    <row r="34" spans="2:50">
      <c r="B34" s="145" t="s">
        <v>397</v>
      </c>
      <c r="C34" s="162" t="s">
        <v>356</v>
      </c>
      <c r="D34" s="379">
        <v>792.602079</v>
      </c>
      <c r="E34" s="379">
        <v>743.32328100000007</v>
      </c>
      <c r="F34" s="379">
        <v>591.50240699999995</v>
      </c>
      <c r="G34" s="379">
        <v>596.88789300000008</v>
      </c>
      <c r="H34" s="258">
        <v>2724</v>
      </c>
      <c r="I34" s="259">
        <v>378.65912500000002</v>
      </c>
      <c r="J34" s="259">
        <v>824.37078500000007</v>
      </c>
      <c r="K34" s="259">
        <v>872.51245700000004</v>
      </c>
      <c r="L34" s="259">
        <v>799.66598400000009</v>
      </c>
      <c r="M34" s="258">
        <v>2875</v>
      </c>
      <c r="N34" s="259">
        <v>520.73500000000001</v>
      </c>
      <c r="O34" s="259">
        <v>522.18700000000001</v>
      </c>
      <c r="P34" s="259">
        <v>633.68748999999991</v>
      </c>
      <c r="Q34" s="259">
        <v>803.54000000000008</v>
      </c>
      <c r="R34" s="258">
        <v>2480</v>
      </c>
      <c r="S34" s="259">
        <v>979</v>
      </c>
      <c r="T34" s="259">
        <v>811.64400000000001</v>
      </c>
      <c r="U34" s="259">
        <v>515.14499999999998</v>
      </c>
      <c r="V34" s="259">
        <v>432.048</v>
      </c>
      <c r="W34" s="380">
        <f>SUM(S34:V34)</f>
        <v>2737.8369999999995</v>
      </c>
      <c r="X34" s="259">
        <v>185</v>
      </c>
      <c r="Y34" s="259">
        <v>139</v>
      </c>
      <c r="Z34" s="259">
        <v>175.69499999999999</v>
      </c>
      <c r="AA34" s="259">
        <v>43.286999999999999</v>
      </c>
      <c r="AB34" s="380">
        <f>SUM(X34:AA34)</f>
        <v>542.98199999999997</v>
      </c>
      <c r="AC34" s="381">
        <v>168</v>
      </c>
      <c r="AD34" s="381">
        <v>161</v>
      </c>
      <c r="AE34" s="381">
        <v>180</v>
      </c>
      <c r="AF34" s="381">
        <v>120</v>
      </c>
      <c r="AG34" s="380">
        <f>SUM(AC34:AF34)</f>
        <v>629</v>
      </c>
      <c r="AH34" s="381">
        <v>156</v>
      </c>
      <c r="AI34" s="381">
        <v>172</v>
      </c>
      <c r="AJ34" s="381">
        <v>162.52100000000002</v>
      </c>
      <c r="AK34" s="381">
        <v>46.478999999999985</v>
      </c>
      <c r="AL34" s="380">
        <f>SUM(AH34:AK34)</f>
        <v>537</v>
      </c>
      <c r="AM34" s="381">
        <v>136</v>
      </c>
      <c r="AN34" s="381">
        <v>158</v>
      </c>
      <c r="AO34" s="381">
        <v>183</v>
      </c>
      <c r="AP34" s="262">
        <v>133</v>
      </c>
      <c r="AQ34" s="339">
        <f>SUM(AM34:AP34)</f>
        <v>610</v>
      </c>
      <c r="AR34" s="381">
        <v>30</v>
      </c>
      <c r="AS34" s="381">
        <v>208</v>
      </c>
      <c r="AT34" s="341">
        <v>184</v>
      </c>
      <c r="AU34" s="262">
        <v>311</v>
      </c>
      <c r="AV34" s="339">
        <f>SUM(AR34:AU34)</f>
        <v>733</v>
      </c>
    </row>
    <row r="35" spans="2:50">
      <c r="B35" s="145" t="s">
        <v>398</v>
      </c>
      <c r="C35" s="162" t="s">
        <v>356</v>
      </c>
      <c r="D35" s="379">
        <v>897.07772999999997</v>
      </c>
      <c r="E35" s="379">
        <v>980.48158100000001</v>
      </c>
      <c r="F35" s="379">
        <v>1355.542839</v>
      </c>
      <c r="G35" s="379">
        <v>1075.0999999999999</v>
      </c>
      <c r="H35" s="258">
        <v>4308</v>
      </c>
      <c r="I35" s="259">
        <v>1050.4796999999999</v>
      </c>
      <c r="J35" s="259">
        <v>1129.6165000000001</v>
      </c>
      <c r="K35" s="259">
        <v>886.548</v>
      </c>
      <c r="L35" s="259">
        <v>1139.8399999999999</v>
      </c>
      <c r="M35" s="258">
        <v>4206</v>
      </c>
      <c r="N35" s="259">
        <v>978.78</v>
      </c>
      <c r="O35" s="259">
        <v>1074.0609999999999</v>
      </c>
      <c r="P35" s="259">
        <v>1275.7740000000001</v>
      </c>
      <c r="Q35" s="259">
        <v>1142.5389999999995</v>
      </c>
      <c r="R35" s="258">
        <v>4471</v>
      </c>
      <c r="S35" s="259">
        <v>734.12899999999991</v>
      </c>
      <c r="T35" s="259">
        <v>921.08799999999997</v>
      </c>
      <c r="U35" s="259">
        <v>996.92860000000007</v>
      </c>
      <c r="V35" s="259">
        <v>1686.566</v>
      </c>
      <c r="W35" s="380">
        <f>SUM(S35:V35)</f>
        <v>4338.7115999999996</v>
      </c>
      <c r="X35" s="259">
        <v>2671</v>
      </c>
      <c r="Y35" s="382">
        <v>2494</v>
      </c>
      <c r="Z35" s="382">
        <v>2707.1415999999999</v>
      </c>
      <c r="AA35" s="382">
        <v>2313.7330000000002</v>
      </c>
      <c r="AB35" s="380">
        <f>SUM(X35:AA35)</f>
        <v>10185.874599999999</v>
      </c>
      <c r="AC35" s="381">
        <v>2191</v>
      </c>
      <c r="AD35" s="381">
        <v>2374</v>
      </c>
      <c r="AE35" s="381">
        <v>2136</v>
      </c>
      <c r="AF35" s="381">
        <v>1660</v>
      </c>
      <c r="AG35" s="380">
        <f>SUM(AC35:AF35)</f>
        <v>8361</v>
      </c>
      <c r="AH35" s="381">
        <v>2340</v>
      </c>
      <c r="AI35" s="381">
        <v>2427</v>
      </c>
      <c r="AJ35" s="381">
        <v>2468</v>
      </c>
      <c r="AK35" s="381">
        <v>2083</v>
      </c>
      <c r="AL35" s="380">
        <f>SUM(AH35:AK35)</f>
        <v>9318</v>
      </c>
      <c r="AM35" s="381">
        <v>2133</v>
      </c>
      <c r="AN35" s="381">
        <v>2246</v>
      </c>
      <c r="AO35" s="381">
        <v>2036</v>
      </c>
      <c r="AP35" s="262">
        <v>2318</v>
      </c>
      <c r="AQ35" s="339">
        <f>SUM(AM35:AP35)</f>
        <v>8733</v>
      </c>
      <c r="AR35" s="381">
        <v>2064</v>
      </c>
      <c r="AS35" s="381">
        <v>2933</v>
      </c>
      <c r="AT35" s="341">
        <v>2581</v>
      </c>
      <c r="AU35" s="262">
        <v>2467</v>
      </c>
      <c r="AV35" s="339">
        <f>SUM(AR35:AU35)</f>
        <v>10045</v>
      </c>
    </row>
    <row r="36" spans="2:50">
      <c r="B36" s="153"/>
      <c r="C36" s="383" t="s">
        <v>356</v>
      </c>
      <c r="D36" s="384">
        <f>SUM(D34:D35)</f>
        <v>1689.679809</v>
      </c>
      <c r="E36" s="384">
        <f>SUM(E34:E35)</f>
        <v>1723.804862</v>
      </c>
      <c r="F36" s="384">
        <f>SUM(F34:F35)</f>
        <v>1947.0452459999999</v>
      </c>
      <c r="G36" s="384">
        <f>SUM(G34:G35)</f>
        <v>1671.987893</v>
      </c>
      <c r="H36" s="269">
        <f>SUM(H34:H35)</f>
        <v>7032</v>
      </c>
      <c r="I36" s="385">
        <f t="shared" ref="I36:Z36" si="18">SUM(I34:I35)</f>
        <v>1429.138825</v>
      </c>
      <c r="J36" s="385">
        <f t="shared" si="18"/>
        <v>1953.9872850000002</v>
      </c>
      <c r="K36" s="385">
        <f t="shared" si="18"/>
        <v>1759.060457</v>
      </c>
      <c r="L36" s="385">
        <f t="shared" si="18"/>
        <v>1939.5059839999999</v>
      </c>
      <c r="M36" s="269">
        <f t="shared" si="18"/>
        <v>7081</v>
      </c>
      <c r="N36" s="385">
        <f t="shared" si="18"/>
        <v>1499.5149999999999</v>
      </c>
      <c r="O36" s="385">
        <f t="shared" si="18"/>
        <v>1596.248</v>
      </c>
      <c r="P36" s="385">
        <f t="shared" si="18"/>
        <v>1909.4614900000001</v>
      </c>
      <c r="Q36" s="385">
        <f t="shared" si="18"/>
        <v>1946.0789999999997</v>
      </c>
      <c r="R36" s="269">
        <f t="shared" si="18"/>
        <v>6951</v>
      </c>
      <c r="S36" s="385">
        <f t="shared" si="18"/>
        <v>1713.1289999999999</v>
      </c>
      <c r="T36" s="385">
        <f t="shared" si="18"/>
        <v>1732.732</v>
      </c>
      <c r="U36" s="385">
        <f t="shared" si="18"/>
        <v>1512.0736000000002</v>
      </c>
      <c r="V36" s="385">
        <f t="shared" si="18"/>
        <v>2118.614</v>
      </c>
      <c r="W36" s="269">
        <f t="shared" si="18"/>
        <v>7076.5485999999992</v>
      </c>
      <c r="X36" s="385">
        <f t="shared" si="18"/>
        <v>2856</v>
      </c>
      <c r="Y36" s="385">
        <f t="shared" si="18"/>
        <v>2633</v>
      </c>
      <c r="Z36" s="385">
        <f t="shared" si="18"/>
        <v>2882.8366000000001</v>
      </c>
      <c r="AA36" s="385">
        <v>2357.02</v>
      </c>
      <c r="AB36" s="269">
        <f>SUM(X36:AA36)</f>
        <v>10728.856600000001</v>
      </c>
      <c r="AC36" s="385">
        <f>SUM(AC34:AC35)</f>
        <v>2359</v>
      </c>
      <c r="AD36" s="385">
        <f>SUM(AD34:AD35)</f>
        <v>2535</v>
      </c>
      <c r="AE36" s="385">
        <f t="shared" ref="AE36:AF36" si="19">SUM(AE34:AE35)</f>
        <v>2316</v>
      </c>
      <c r="AF36" s="385">
        <f t="shared" si="19"/>
        <v>1780</v>
      </c>
      <c r="AG36" s="269">
        <f>SUM(AC36:AF36)</f>
        <v>8990</v>
      </c>
      <c r="AH36" s="385">
        <f>SUM(AH34:AH35)</f>
        <v>2496</v>
      </c>
      <c r="AI36" s="385">
        <f>SUM(AI34:AI35)</f>
        <v>2599</v>
      </c>
      <c r="AJ36" s="385">
        <f>SUM(AJ34:AJ35)</f>
        <v>2630.5210000000002</v>
      </c>
      <c r="AK36" s="385">
        <f>SUM(AK34:AK35)</f>
        <v>2129.4789999999998</v>
      </c>
      <c r="AL36" s="269">
        <f>SUM(AH36:AK36)</f>
        <v>9855</v>
      </c>
      <c r="AM36" s="385">
        <f>SUM(AM34:AM35)</f>
        <v>2269</v>
      </c>
      <c r="AN36" s="385">
        <f>SUM(AN34:AN35)</f>
        <v>2404</v>
      </c>
      <c r="AO36" s="385">
        <f>SUM(AO34:AO35)</f>
        <v>2219</v>
      </c>
      <c r="AP36" s="385">
        <f t="shared" ref="AP36" si="20">SUM(AP34:AP35)</f>
        <v>2451</v>
      </c>
      <c r="AQ36" s="269">
        <f>SUM(AQ34:AQ35)</f>
        <v>9343</v>
      </c>
      <c r="AR36" s="385">
        <f>SUM(AR34:AR35)</f>
        <v>2094</v>
      </c>
      <c r="AS36" s="385">
        <f>SUM(AS34:AS35)</f>
        <v>3141</v>
      </c>
      <c r="AT36" s="385">
        <f>SUM(AT34:AT35)</f>
        <v>2765</v>
      </c>
      <c r="AU36" s="385">
        <f t="shared" ref="AU36" si="21">SUM(AU34:AU35)</f>
        <v>2778</v>
      </c>
      <c r="AV36" s="269">
        <f>SUM(AV34:AV35)</f>
        <v>10778</v>
      </c>
    </row>
    <row r="37" spans="2:50">
      <c r="B37" s="148"/>
      <c r="C37" s="386"/>
      <c r="D37" s="387"/>
      <c r="E37" s="387"/>
      <c r="F37" s="387"/>
      <c r="G37" s="387"/>
      <c r="H37" s="388"/>
      <c r="I37" s="387"/>
      <c r="J37" s="387"/>
      <c r="K37" s="387"/>
      <c r="L37" s="387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AB37" s="388"/>
      <c r="AC37" s="388"/>
      <c r="AD37" s="388"/>
      <c r="AE37" s="388"/>
      <c r="AF37" s="388"/>
      <c r="AG37" s="388"/>
      <c r="AM37" s="304"/>
      <c r="AR37" s="304"/>
      <c r="AT37" s="341"/>
    </row>
    <row r="38" spans="2:50">
      <c r="B38" s="148"/>
      <c r="C38" s="386"/>
      <c r="D38" s="387"/>
      <c r="E38" s="387"/>
      <c r="F38" s="387"/>
      <c r="G38" s="387"/>
      <c r="H38" s="388"/>
      <c r="I38" s="387"/>
      <c r="J38" s="387"/>
      <c r="K38" s="387"/>
      <c r="L38" s="387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AB38" s="388"/>
      <c r="AC38" s="388"/>
      <c r="AD38" s="388"/>
      <c r="AE38" s="388"/>
      <c r="AF38" s="388"/>
      <c r="AG38" s="388"/>
      <c r="AM38" s="304"/>
      <c r="AR38" s="304"/>
      <c r="AT38" s="341"/>
    </row>
    <row r="39" spans="2:50">
      <c r="B39" s="249" t="s">
        <v>396</v>
      </c>
      <c r="C39" s="250"/>
      <c r="D39" s="160" t="s">
        <v>145</v>
      </c>
      <c r="E39" s="160" t="s">
        <v>146</v>
      </c>
      <c r="F39" s="160" t="s">
        <v>147</v>
      </c>
      <c r="G39" s="160" t="s">
        <v>148</v>
      </c>
      <c r="H39" s="52">
        <v>2015</v>
      </c>
      <c r="I39" s="160" t="s">
        <v>149</v>
      </c>
      <c r="J39" s="160" t="s">
        <v>150</v>
      </c>
      <c r="K39" s="160" t="s">
        <v>151</v>
      </c>
      <c r="L39" s="160" t="s">
        <v>152</v>
      </c>
      <c r="M39" s="52">
        <v>2016</v>
      </c>
      <c r="N39" s="160" t="s">
        <v>153</v>
      </c>
      <c r="O39" s="160" t="s">
        <v>154</v>
      </c>
      <c r="P39" s="160" t="s">
        <v>155</v>
      </c>
      <c r="Q39" s="160" t="s">
        <v>156</v>
      </c>
      <c r="R39" s="52">
        <v>2017</v>
      </c>
      <c r="S39" s="160" t="s">
        <v>157</v>
      </c>
      <c r="T39" s="160" t="s">
        <v>164</v>
      </c>
      <c r="U39" s="160" t="s">
        <v>165</v>
      </c>
      <c r="V39" s="160" t="s">
        <v>168</v>
      </c>
      <c r="W39" s="52">
        <v>2018</v>
      </c>
      <c r="X39" s="160" t="s">
        <v>169</v>
      </c>
      <c r="Y39" s="160" t="s">
        <v>177</v>
      </c>
      <c r="Z39" s="160" t="s">
        <v>189</v>
      </c>
      <c r="AA39" s="160" t="s">
        <v>383</v>
      </c>
      <c r="AB39" s="52">
        <v>2019</v>
      </c>
      <c r="AC39" s="160" t="s">
        <v>262</v>
      </c>
      <c r="AD39" s="160" t="s">
        <v>287</v>
      </c>
      <c r="AE39" s="160" t="s">
        <v>293</v>
      </c>
      <c r="AF39" s="160" t="s">
        <v>301</v>
      </c>
      <c r="AG39" s="52">
        <v>2020</v>
      </c>
      <c r="AH39" s="160" t="s">
        <v>312</v>
      </c>
      <c r="AI39" s="160" t="s">
        <v>315</v>
      </c>
      <c r="AJ39" s="160" t="s">
        <v>321</v>
      </c>
      <c r="AK39" s="112" t="s">
        <v>324</v>
      </c>
      <c r="AL39" s="120">
        <v>2021</v>
      </c>
      <c r="AM39" s="160" t="s">
        <v>327</v>
      </c>
      <c r="AN39" s="160" t="s">
        <v>331</v>
      </c>
      <c r="AO39" s="160" t="s">
        <v>335</v>
      </c>
      <c r="AP39" s="160" t="s">
        <v>351</v>
      </c>
      <c r="AQ39" s="120">
        <v>2022</v>
      </c>
      <c r="AR39" s="160" t="s">
        <v>352</v>
      </c>
      <c r="AS39" s="160" t="s">
        <v>415</v>
      </c>
      <c r="AT39" s="160" t="s">
        <v>423</v>
      </c>
      <c r="AU39" s="160" t="s">
        <v>428</v>
      </c>
      <c r="AV39" s="120">
        <v>2023</v>
      </c>
    </row>
    <row r="40" spans="2:50">
      <c r="B40" s="145" t="s">
        <v>397</v>
      </c>
      <c r="C40" s="162" t="s">
        <v>373</v>
      </c>
      <c r="D40" s="379">
        <v>6023.7758003999998</v>
      </c>
      <c r="E40" s="379">
        <v>5649.2569356000004</v>
      </c>
      <c r="F40" s="379">
        <v>4495.4182931999994</v>
      </c>
      <c r="G40" s="379">
        <v>4536.3479868000004</v>
      </c>
      <c r="H40" s="258">
        <v>2724</v>
      </c>
      <c r="I40" s="259">
        <v>2877.80935</v>
      </c>
      <c r="J40" s="259">
        <v>6265.2179660000002</v>
      </c>
      <c r="K40" s="259">
        <v>6631.0946732000002</v>
      </c>
      <c r="L40" s="259">
        <v>6077.4614784000005</v>
      </c>
      <c r="M40" s="258">
        <v>2875</v>
      </c>
      <c r="N40" s="259">
        <v>3957.5859999999998</v>
      </c>
      <c r="O40" s="259">
        <v>3968.6212</v>
      </c>
      <c r="P40" s="259">
        <v>4816.0249239999994</v>
      </c>
      <c r="Q40" s="259">
        <v>6106.9040000000005</v>
      </c>
      <c r="R40" s="258">
        <v>2480</v>
      </c>
      <c r="S40" s="259">
        <v>7440.4</v>
      </c>
      <c r="T40" s="259">
        <v>6168.4943999999996</v>
      </c>
      <c r="U40" s="259">
        <v>3915.1019999999999</v>
      </c>
      <c r="V40" s="259">
        <v>3283.5647999999997</v>
      </c>
      <c r="W40" s="380">
        <f>SUM(S40:V40)</f>
        <v>20807.5612</v>
      </c>
      <c r="X40" s="259">
        <f>X34*7.6</f>
        <v>1406</v>
      </c>
      <c r="Y40" s="259">
        <v>1056.3999999999999</v>
      </c>
      <c r="Z40" s="259">
        <v>1335.2819999999999</v>
      </c>
      <c r="AA40" s="259">
        <v>328.9812</v>
      </c>
      <c r="AB40" s="380">
        <f>SUM(X40:AA40)</f>
        <v>4126.6632</v>
      </c>
      <c r="AC40" s="381">
        <v>1276.8</v>
      </c>
      <c r="AD40" s="381">
        <v>1223.5999999999999</v>
      </c>
      <c r="AE40" s="381">
        <v>1368</v>
      </c>
      <c r="AF40" s="381">
        <v>912</v>
      </c>
      <c r="AG40" s="380">
        <f>SUM(AC40:AF40)</f>
        <v>4780.3999999999996</v>
      </c>
      <c r="AH40" s="381">
        <v>1185.5999999999999</v>
      </c>
      <c r="AI40" s="381">
        <v>1307.2</v>
      </c>
      <c r="AJ40" s="381">
        <v>1235.1596</v>
      </c>
      <c r="AK40" s="381">
        <v>353.24039999999985</v>
      </c>
      <c r="AL40" s="380">
        <f>SUM(AH40:AK40)</f>
        <v>4081.2</v>
      </c>
      <c r="AM40" s="381">
        <v>1033.5999999999999</v>
      </c>
      <c r="AN40" s="381">
        <v>1197.4000000000001</v>
      </c>
      <c r="AO40" s="381">
        <v>1390.8</v>
      </c>
      <c r="AP40" s="381">
        <v>1010.8</v>
      </c>
      <c r="AQ40" s="380">
        <f>SUM(AM40:AP40)</f>
        <v>4632.6000000000004</v>
      </c>
      <c r="AR40" s="381">
        <v>228</v>
      </c>
      <c r="AS40" s="381">
        <v>1580.8</v>
      </c>
      <c r="AT40" s="381">
        <v>1398.3999999999999</v>
      </c>
      <c r="AU40" s="381">
        <v>2363.6</v>
      </c>
      <c r="AV40" s="380">
        <f>SUM(AR40:AU40)</f>
        <v>5570.7999999999993</v>
      </c>
      <c r="AW40" s="262"/>
      <c r="AX40" s="262"/>
    </row>
    <row r="41" spans="2:50">
      <c r="B41" s="145" t="s">
        <v>398</v>
      </c>
      <c r="C41" s="162" t="s">
        <v>373</v>
      </c>
      <c r="D41" s="379">
        <v>6817.7907479999994</v>
      </c>
      <c r="E41" s="379">
        <v>7451.6600155999995</v>
      </c>
      <c r="F41" s="379">
        <v>10302.1255764</v>
      </c>
      <c r="G41" s="379">
        <v>8170.7599999999993</v>
      </c>
      <c r="H41" s="258">
        <v>4308</v>
      </c>
      <c r="I41" s="259">
        <v>7983.6457199999986</v>
      </c>
      <c r="J41" s="259">
        <v>8585.0853999999999</v>
      </c>
      <c r="K41" s="259">
        <v>6737.7647999999999</v>
      </c>
      <c r="L41" s="259">
        <v>8662.7839999999997</v>
      </c>
      <c r="M41" s="258">
        <v>4206</v>
      </c>
      <c r="N41" s="259">
        <v>7438.7279999999992</v>
      </c>
      <c r="O41" s="259">
        <v>8162.8635999999988</v>
      </c>
      <c r="P41" s="259">
        <v>9695.8824000000004</v>
      </c>
      <c r="Q41" s="259">
        <v>8683.2963999999956</v>
      </c>
      <c r="R41" s="258">
        <v>4471</v>
      </c>
      <c r="S41" s="259">
        <v>5579.3803999999991</v>
      </c>
      <c r="T41" s="259">
        <v>7000.2687999999998</v>
      </c>
      <c r="U41" s="259">
        <v>7576.6573600000002</v>
      </c>
      <c r="V41" s="259">
        <v>12817.901599999999</v>
      </c>
      <c r="W41" s="380">
        <f>SUM(S41:V41)</f>
        <v>32974.208160000002</v>
      </c>
      <c r="X41" s="259">
        <f>X35*7.6</f>
        <v>20299.599999999999</v>
      </c>
      <c r="Y41" s="259">
        <v>18954.399999999998</v>
      </c>
      <c r="Z41" s="259">
        <v>20574.276159999998</v>
      </c>
      <c r="AA41" s="259">
        <v>17584.370800000001</v>
      </c>
      <c r="AB41" s="380">
        <f>SUM(X41:AA41)</f>
        <v>77412.646959999998</v>
      </c>
      <c r="AC41" s="381">
        <v>16651.599999999999</v>
      </c>
      <c r="AD41" s="381">
        <v>18042.399999999998</v>
      </c>
      <c r="AE41" s="381">
        <v>16233.599999999999</v>
      </c>
      <c r="AF41" s="381">
        <v>12616</v>
      </c>
      <c r="AG41" s="380">
        <f>SUM(AC41:AF41)</f>
        <v>63543.6</v>
      </c>
      <c r="AH41" s="381">
        <v>17784</v>
      </c>
      <c r="AI41" s="381">
        <v>18445.2</v>
      </c>
      <c r="AJ41" s="381">
        <v>18756.8</v>
      </c>
      <c r="AK41" s="381">
        <v>15830.8</v>
      </c>
      <c r="AL41" s="380">
        <f>SUM(AH41:AK41)</f>
        <v>70816.800000000003</v>
      </c>
      <c r="AM41" s="381">
        <v>16210.8</v>
      </c>
      <c r="AN41" s="381">
        <v>17069.2</v>
      </c>
      <c r="AO41" s="381">
        <v>15473.599999999999</v>
      </c>
      <c r="AP41" s="381">
        <v>17616.8</v>
      </c>
      <c r="AQ41" s="380">
        <f>SUM(AM41:AP41)</f>
        <v>66370.399999999994</v>
      </c>
      <c r="AR41" s="381">
        <v>15686.4</v>
      </c>
      <c r="AS41" s="381">
        <v>22290.799999999999</v>
      </c>
      <c r="AT41" s="381">
        <v>19615.599999999999</v>
      </c>
      <c r="AU41" s="381">
        <v>18749.2</v>
      </c>
      <c r="AV41" s="380">
        <f>SUM(AR41:AU41)</f>
        <v>76342</v>
      </c>
      <c r="AW41" s="262"/>
      <c r="AX41" s="262"/>
    </row>
    <row r="42" spans="2:50">
      <c r="B42" s="153"/>
      <c r="C42" s="383" t="s">
        <v>373</v>
      </c>
      <c r="D42" s="384">
        <f>SUM(D40:D41)</f>
        <v>12841.566548399998</v>
      </c>
      <c r="E42" s="384">
        <f>SUM(E40:E41)</f>
        <v>13100.916951200001</v>
      </c>
      <c r="F42" s="384">
        <f>SUM(F40:F41)</f>
        <v>14797.543869599998</v>
      </c>
      <c r="G42" s="384">
        <f>SUM(G40:G41)</f>
        <v>12707.1079868</v>
      </c>
      <c r="H42" s="269">
        <f>SUM(H40:H41)</f>
        <v>7032</v>
      </c>
      <c r="I42" s="385">
        <f t="shared" ref="I42:Z42" si="22">SUM(I40:I41)</f>
        <v>10861.455069999998</v>
      </c>
      <c r="J42" s="385">
        <f t="shared" si="22"/>
        <v>14850.303366</v>
      </c>
      <c r="K42" s="385">
        <f t="shared" si="22"/>
        <v>13368.8594732</v>
      </c>
      <c r="L42" s="385">
        <f t="shared" si="22"/>
        <v>14740.2454784</v>
      </c>
      <c r="M42" s="269">
        <f t="shared" si="22"/>
        <v>7081</v>
      </c>
      <c r="N42" s="385">
        <f t="shared" si="22"/>
        <v>11396.313999999998</v>
      </c>
      <c r="O42" s="385">
        <f t="shared" si="22"/>
        <v>12131.484799999998</v>
      </c>
      <c r="P42" s="385">
        <f t="shared" si="22"/>
        <v>14511.907324</v>
      </c>
      <c r="Q42" s="385">
        <f t="shared" si="22"/>
        <v>14790.200399999996</v>
      </c>
      <c r="R42" s="269">
        <f t="shared" si="22"/>
        <v>6951</v>
      </c>
      <c r="S42" s="385">
        <f t="shared" si="22"/>
        <v>13019.7804</v>
      </c>
      <c r="T42" s="385">
        <f t="shared" si="22"/>
        <v>13168.763199999999</v>
      </c>
      <c r="U42" s="385">
        <f t="shared" si="22"/>
        <v>11491.75936</v>
      </c>
      <c r="V42" s="385">
        <f t="shared" si="22"/>
        <v>16101.466399999999</v>
      </c>
      <c r="W42" s="269">
        <f t="shared" si="22"/>
        <v>53781.769360000006</v>
      </c>
      <c r="X42" s="385">
        <f t="shared" si="22"/>
        <v>21705.599999999999</v>
      </c>
      <c r="Y42" s="385">
        <f t="shared" si="22"/>
        <v>20010.8</v>
      </c>
      <c r="Z42" s="385">
        <f t="shared" si="22"/>
        <v>21909.558159999997</v>
      </c>
      <c r="AA42" s="385">
        <v>17913.351999999999</v>
      </c>
      <c r="AB42" s="269">
        <f>SUM(X42:AA42)</f>
        <v>81539.310159999994</v>
      </c>
      <c r="AC42" s="385">
        <f>SUM(AC40:AC41)</f>
        <v>17928.399999999998</v>
      </c>
      <c r="AD42" s="385">
        <f>SUM(AD40:AD41)</f>
        <v>19265.999999999996</v>
      </c>
      <c r="AE42" s="385">
        <f t="shared" ref="AE42:AF42" si="23">SUM(AE40:AE41)</f>
        <v>17601.599999999999</v>
      </c>
      <c r="AF42" s="385">
        <f t="shared" si="23"/>
        <v>13528</v>
      </c>
      <c r="AG42" s="269">
        <f>SUM(AC42:AF42)</f>
        <v>68324</v>
      </c>
      <c r="AH42" s="385">
        <f>SUM(AH40:AH41)</f>
        <v>18969.599999999999</v>
      </c>
      <c r="AI42" s="385">
        <f>SUM(AI40:AI41)</f>
        <v>19752.400000000001</v>
      </c>
      <c r="AJ42" s="385">
        <f>SUM(AJ40:AJ41)</f>
        <v>19991.959599999998</v>
      </c>
      <c r="AK42" s="385">
        <f>SUM(AK40:AK41)</f>
        <v>16184.0404</v>
      </c>
      <c r="AL42" s="269">
        <f>SUM(AH42:AK42)</f>
        <v>74898</v>
      </c>
      <c r="AM42" s="385">
        <f>SUM(AM40:AM41)</f>
        <v>17244.399999999998</v>
      </c>
      <c r="AN42" s="385">
        <f>SUM(AN40:AN41)</f>
        <v>18266.600000000002</v>
      </c>
      <c r="AO42" s="385">
        <f>SUM(AO40:AO41)</f>
        <v>16864.399999999998</v>
      </c>
      <c r="AP42" s="385">
        <f t="shared" ref="AP42:AQ42" si="24">SUM(AP40:AP41)</f>
        <v>18627.599999999999</v>
      </c>
      <c r="AQ42" s="269">
        <f t="shared" si="24"/>
        <v>71003</v>
      </c>
      <c r="AR42" s="385">
        <f>SUM(AR40:AR41)</f>
        <v>15914.4</v>
      </c>
      <c r="AS42" s="385">
        <f>SUM(AS40:AS41)</f>
        <v>23871.599999999999</v>
      </c>
      <c r="AT42" s="385">
        <f>SUM(AT40:AT41)</f>
        <v>21014</v>
      </c>
      <c r="AU42" s="385">
        <f>SUM(AU40:AU41)</f>
        <v>21112.799999999999</v>
      </c>
      <c r="AV42" s="269">
        <f>SUM(AR42:AU42)</f>
        <v>81912.800000000003</v>
      </c>
      <c r="AW42" s="262"/>
      <c r="AX42" s="262"/>
    </row>
    <row r="43" spans="2:50">
      <c r="B43" s="148"/>
      <c r="C43" s="386"/>
      <c r="D43" s="389"/>
      <c r="E43" s="389"/>
      <c r="F43" s="389"/>
      <c r="G43" s="389"/>
      <c r="H43" s="390"/>
      <c r="I43" s="389"/>
      <c r="J43" s="389"/>
      <c r="K43" s="389"/>
      <c r="L43" s="389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AB43" s="390"/>
      <c r="AC43" s="390"/>
      <c r="AD43" s="390"/>
      <c r="AE43" s="390"/>
      <c r="AF43" s="390"/>
      <c r="AG43" s="390"/>
      <c r="AM43" s="304"/>
      <c r="AR43" s="304"/>
    </row>
    <row r="44" spans="2:50">
      <c r="B44" s="148"/>
      <c r="C44" s="386"/>
      <c r="D44" s="387"/>
      <c r="E44" s="387"/>
      <c r="F44" s="387"/>
      <c r="G44" s="387"/>
      <c r="H44" s="388"/>
      <c r="I44" s="387"/>
      <c r="J44" s="387"/>
      <c r="K44" s="387"/>
      <c r="L44" s="387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AB44" s="388"/>
      <c r="AC44" s="388"/>
      <c r="AD44" s="388"/>
      <c r="AE44" s="388"/>
      <c r="AF44" s="388"/>
      <c r="AG44" s="388"/>
      <c r="AM44" s="304"/>
      <c r="AR44" s="304"/>
    </row>
    <row r="45" spans="2:50">
      <c r="H45" s="305"/>
      <c r="I45" s="47"/>
      <c r="J45" s="47"/>
      <c r="K45" s="47"/>
      <c r="L45" s="47"/>
      <c r="M45" s="305"/>
      <c r="N45" s="47"/>
      <c r="O45" s="47"/>
      <c r="P45" s="47"/>
      <c r="Q45" s="47"/>
      <c r="R45" s="305"/>
      <c r="V45" s="47"/>
      <c r="W45" s="305"/>
      <c r="AB45" s="305"/>
      <c r="AC45" s="305"/>
      <c r="AG45" s="305"/>
    </row>
    <row r="46" spans="2:50">
      <c r="H46" s="305"/>
      <c r="I46" s="47"/>
      <c r="J46" s="47"/>
      <c r="K46" s="47"/>
      <c r="L46" s="47"/>
      <c r="M46" s="305"/>
      <c r="N46" s="47"/>
      <c r="O46" s="47"/>
      <c r="P46" s="47"/>
      <c r="Q46" s="47"/>
      <c r="R46" s="305"/>
      <c r="V46" s="47"/>
      <c r="W46" s="305"/>
      <c r="AB46" s="305"/>
      <c r="AC46" s="305"/>
      <c r="AG46" s="305"/>
    </row>
    <row r="47" spans="2:50">
      <c r="C47" s="146"/>
      <c r="D47" s="145"/>
      <c r="E47" s="145"/>
      <c r="F47" s="145"/>
      <c r="G47" s="145"/>
      <c r="H47" s="145"/>
      <c r="M47" s="145"/>
      <c r="R47" s="145"/>
      <c r="W47" s="145"/>
      <c r="AB47" s="145"/>
      <c r="AC47" s="145"/>
      <c r="AG47" s="145"/>
    </row>
    <row r="49" spans="2:2">
      <c r="B49" s="391" t="s">
        <v>399</v>
      </c>
    </row>
    <row r="50" spans="2:2">
      <c r="B50" s="392" t="s">
        <v>400</v>
      </c>
    </row>
    <row r="51" spans="2:2">
      <c r="B51" s="392" t="s">
        <v>401</v>
      </c>
    </row>
    <row r="52" spans="2:2">
      <c r="B52" s="392" t="s">
        <v>402</v>
      </c>
    </row>
    <row r="53" spans="2:2">
      <c r="B53" s="392" t="s">
        <v>403</v>
      </c>
    </row>
  </sheetData>
  <pageMargins left="0.25" right="0.25" top="0.75" bottom="0.75" header="0.3" footer="0.3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80805A3E6355349A5632A43A9697B9F" ma:contentTypeVersion="2" ma:contentTypeDescription="Создание документа." ma:contentTypeScope="" ma:versionID="41f3c87fb721d2813f22c6ae578c7026">
  <xsd:schema xmlns:xsd="http://www.w3.org/2001/XMLSchema" xmlns:xs="http://www.w3.org/2001/XMLSchema" xmlns:p="http://schemas.microsoft.com/office/2006/metadata/properties" xmlns:ns2="bb8d4125-2c01-4ca2-8622-2206a7f9c937" xmlns:ns3="075305c5-b5ea-48aa-8131-83de9f5c6fac" targetNamespace="http://schemas.microsoft.com/office/2006/metadata/properties" ma:root="true" ma:fieldsID="7e6fb2108b6cb47343b0d9ccd90a623e" ns2:_="" ns3:_="">
    <xsd:import namespace="bb8d4125-2c01-4ca2-8622-2206a7f9c937"/>
    <xsd:import namespace="075305c5-b5ea-48aa-8131-83de9f5c6f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d4125-2c01-4ca2-8622-2206a7f9c93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305c5-b5ea-48aa-8131-83de9f5c6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b8d4125-2c01-4ca2-8622-2206a7f9c937">YVQCA45QR4RX-1161707912-65114</_dlc_DocId>
    <_dlc_DocIdUrl xmlns="bb8d4125-2c01-4ca2-8622-2206a7f9c937">
      <Url>https://intranet.kmg.kz/deps/df/ir/_layouts/15/DocIdRedir.aspx?ID=YVQCA45QR4RX-1161707912-65114</Url>
      <Description>YVQCA45QR4RX-1161707912-65114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002E1-79F2-41F6-A694-6ED273D9866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2F3B437-56DA-4BC2-BA1F-6C1816282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d4125-2c01-4ca2-8622-2206a7f9c937"/>
    <ds:schemaRef ds:uri="075305c5-b5ea-48aa-8131-83de9f5c6f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CAABD5-9465-4D7F-BCA2-9E5A62D0B3E0}">
  <ds:schemaRefs>
    <ds:schemaRef ds:uri="http://schemas.microsoft.com/office/2006/metadata/properties"/>
    <ds:schemaRef ds:uri="http://schemas.microsoft.com/office/infopath/2007/PartnerControls"/>
    <ds:schemaRef ds:uri="bb8d4125-2c01-4ca2-8622-2206a7f9c937"/>
  </ds:schemaRefs>
</ds:datastoreItem>
</file>

<file path=customXml/itemProps4.xml><?xml version="1.0" encoding="utf-8"?>
<ds:datastoreItem xmlns:ds="http://schemas.openxmlformats.org/officeDocument/2006/customXml" ds:itemID="{471CEE67-9CE8-49C9-A0D7-54DF9CB382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Титульный лист</vt:lpstr>
      <vt:lpstr>Содержание</vt:lpstr>
      <vt:lpstr>стр. 2</vt:lpstr>
      <vt:lpstr>стр. 3</vt:lpstr>
      <vt:lpstr>стр. 4.1</vt:lpstr>
      <vt:lpstr>стр. 4.2</vt:lpstr>
      <vt:lpstr>стр. 5</vt:lpstr>
      <vt:lpstr>стр. 6</vt:lpstr>
      <vt:lpstr>стр. 7</vt:lpstr>
      <vt:lpstr>стр. 8</vt:lpstr>
      <vt:lpstr>стр. 9</vt:lpstr>
      <vt:lpstr>'стр. 3'!Область_печати</vt:lpstr>
      <vt:lpstr>'стр. 4.1'!Область_печати</vt:lpstr>
      <vt:lpstr>'стр. 4.2'!Область_печати</vt:lpstr>
      <vt:lpstr>'стр. 5'!Область_печати</vt:lpstr>
      <vt:lpstr>'стр. 6'!Область_печати</vt:lpstr>
      <vt:lpstr>'стр. 7'!Область_печати</vt:lpstr>
      <vt:lpstr>'стр. 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Абдиразак Жансулу</dc:creator>
  <cp:lastModifiedBy>Рахметов Даурен Еркинович</cp:lastModifiedBy>
  <cp:lastPrinted>2021-01-22T15:54:41Z</cp:lastPrinted>
  <dcterms:created xsi:type="dcterms:W3CDTF">2018-04-16T08:07:20Z</dcterms:created>
  <dcterms:modified xsi:type="dcterms:W3CDTF">2024-05-23T14:38:55Z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0x010100680805A3E6355349A5632A43A9697B9F</vt:lpwstr>
  </property>
  <property fmtid="{D5CDD505-2E9C-101B-9397-08002B2CF9AE}" pid="3" name="_dlc_DocIdItemGuid">
    <vt:lpwstr>59ceb3e4-e6c1-4df4-9f22-c2b241d78f49</vt:lpwstr>
  </property>
</Properties>
</file>